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1465263\Desktop\گزارش پرتفو\"/>
    </mc:Choice>
  </mc:AlternateContent>
  <xr:revisionPtr revIDLastSave="0" documentId="13_ncr:1_{44B83EBC-A2CD-48C3-8D71-FCA9FA4133C8}" xr6:coauthVersionLast="47" xr6:coauthVersionMax="47" xr10:uidLastSave="{00000000-0000-0000-0000-000000000000}"/>
  <bookViews>
    <workbookView xWindow="-120" yWindow="-120" windowWidth="29040" windowHeight="15720" tabRatio="1000" xr2:uid="{00000000-000D-0000-FFFF-FFFF00000000}"/>
  </bookViews>
  <sheets>
    <sheet name="صورت وضعیت" sheetId="1" r:id="rId1"/>
    <sheet name="سهام" sheetId="2" r:id="rId2"/>
    <sheet name="اوراق مشتقه" sheetId="3" state="hidden" r:id="rId3"/>
    <sheet name="واحدهای صندوق" sheetId="4" r:id="rId4"/>
    <sheet name="اوراق" sheetId="5" r:id="rId5"/>
    <sheet name="تعدیل قیمت" sheetId="6" r:id="rId6"/>
    <sheet name="سپرده" sheetId="7" state="hidden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درآمد سپرده بانکی" sheetId="13" r:id="rId12"/>
    <sheet name="سایر درآمدها" sheetId="14" r:id="rId13"/>
    <sheet name="مبالغ تخصیصی اوراق" sheetId="22" r:id="rId14"/>
    <sheet name="درآمد سود سهام" sheetId="15" r:id="rId15"/>
    <sheet name="سود اوراق بهادار" sheetId="17" r:id="rId16"/>
    <sheet name="سود سپرده بانکی" sheetId="18" r:id="rId17"/>
    <sheet name="درآمد ناشی از فروش" sheetId="19" r:id="rId18"/>
    <sheet name="درآمد ناشی از تغییر قیمت اوراق" sheetId="21" r:id="rId19"/>
  </sheets>
  <externalReferences>
    <externalReference r:id="rId20"/>
  </externalReferences>
  <definedNames>
    <definedName name="_xlnm._FilterDatabase" localSheetId="15" hidden="1">'سود اوراق بهادار'!$A$8:$T$35</definedName>
    <definedName name="_xlnm.Print_Area" localSheetId="4">اوراق!$A$1:$AL$28</definedName>
    <definedName name="_xlnm.Print_Area" localSheetId="2">'اوراق مشتقه'!$A$1:$S$6</definedName>
    <definedName name="_xlnm.Print_Area" localSheetId="5">'تعدیل قیمت'!$A$1:$N$11</definedName>
    <definedName name="_xlnm.Print_Area" localSheetId="7">درآمد!$A$1:$K$13</definedName>
    <definedName name="_xlnm.Print_Area" localSheetId="11">'درآمد سپرده بانکی'!$A$1:$K$19</definedName>
    <definedName name="_xlnm.Print_Area" localSheetId="10">'درآمد سرمایه گذاری در اوراق به'!$A$1:$R$34</definedName>
    <definedName name="_xlnm.Print_Area" localSheetId="8">'درآمد سرمایه گذاری در سهام'!$A$1:$W$20</definedName>
    <definedName name="_xlnm.Print_Area" localSheetId="9">'درآمد سرمایه گذاری در صندوق'!$A$1:$V$13</definedName>
    <definedName name="_xlnm.Print_Area" localSheetId="14">'درآمد سود سهام'!$A$1:$T$17</definedName>
    <definedName name="_xlnm.Print_Area" localSheetId="18">'درآمد ناشی از تغییر قیمت اوراق'!$A$1:$S$34</definedName>
    <definedName name="_xlnm.Print_Area" localSheetId="17">'درآمد ناشی از فروش'!$A$1:$R$29</definedName>
    <definedName name="_xlnm.Print_Area" localSheetId="12">'سایر درآمدها'!$A$1:$G$10</definedName>
    <definedName name="_xlnm.Print_Area" localSheetId="6">سپرده!$A$1:$L$52</definedName>
    <definedName name="_xlnm.Print_Area" localSheetId="1">سهام!$A$1:$AC$15</definedName>
    <definedName name="_xlnm.Print_Area" localSheetId="15">'سود اوراق بهادار'!$A$1:$T$36</definedName>
    <definedName name="_xlnm.Print_Area" localSheetId="16">'سود سپرده بانکی'!$A$1:$N$17</definedName>
    <definedName name="_xlnm.Print_Area" localSheetId="0">'صورت وضعیت'!$B$1:$B$9</definedName>
    <definedName name="_xlnm.Print_Area" localSheetId="3">'واحدهای صندوق'!$A$1:$Z$13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17" l="1"/>
  <c r="L36" i="17" l="1"/>
  <c r="P36" i="17"/>
  <c r="R36" i="17"/>
  <c r="N16" i="17"/>
  <c r="N9" i="17"/>
  <c r="N15" i="17"/>
  <c r="N10" i="17"/>
  <c r="N14" i="17"/>
  <c r="N11" i="17"/>
  <c r="N19" i="17"/>
  <c r="N12" i="17"/>
  <c r="N13" i="17"/>
  <c r="N17" i="17"/>
  <c r="N18" i="17"/>
  <c r="N35" i="17"/>
  <c r="N8" i="17"/>
  <c r="T16" i="17"/>
  <c r="T9" i="17"/>
  <c r="T15" i="17"/>
  <c r="T10" i="17"/>
  <c r="T14" i="17"/>
  <c r="T11" i="17"/>
  <c r="T19" i="17"/>
  <c r="T12" i="17"/>
  <c r="T13" i="17"/>
  <c r="T17" i="17"/>
  <c r="T18" i="17"/>
  <c r="T35" i="17"/>
  <c r="N36" i="17" l="1"/>
  <c r="T8" i="17"/>
  <c r="Q29" i="19"/>
  <c r="O29" i="19"/>
  <c r="M11" i="19"/>
  <c r="M24" i="19"/>
  <c r="M14" i="19"/>
  <c r="M16" i="19"/>
  <c r="M17" i="19"/>
  <c r="M21" i="19"/>
  <c r="M15" i="19"/>
  <c r="F9" i="22"/>
  <c r="F8" i="22"/>
  <c r="Q18" i="21"/>
  <c r="J13" i="10"/>
  <c r="Q8" i="21" l="1"/>
  <c r="Q34" i="21"/>
  <c r="E29" i="19" l="1"/>
  <c r="I29" i="19"/>
  <c r="G29" i="19"/>
  <c r="M29" i="19"/>
  <c r="M9" i="18"/>
  <c r="M14" i="18"/>
  <c r="M10" i="18"/>
  <c r="M11" i="18"/>
  <c r="M12" i="18"/>
  <c r="M15" i="18"/>
  <c r="M13" i="18"/>
  <c r="M8" i="18"/>
  <c r="G9" i="18"/>
  <c r="G14" i="18"/>
  <c r="G10" i="18"/>
  <c r="G11" i="18"/>
  <c r="G12" i="18"/>
  <c r="G15" i="18"/>
  <c r="G13" i="18"/>
  <c r="G8" i="18"/>
  <c r="K16" i="18"/>
  <c r="I16" i="18"/>
  <c r="E16" i="18"/>
  <c r="C16" i="18"/>
  <c r="T26" i="17"/>
  <c r="L17" i="11" s="1" a="1"/>
  <c r="L17" i="11" s="1"/>
  <c r="T25" i="17"/>
  <c r="L14" i="11" s="1" a="1"/>
  <c r="L14" i="11" s="1"/>
  <c r="T34" i="17"/>
  <c r="L28" i="11" s="1" a="1"/>
  <c r="L28" i="11" s="1"/>
  <c r="T31" i="17"/>
  <c r="T21" i="17"/>
  <c r="T22" i="17"/>
  <c r="L11" i="11" s="1" a="1"/>
  <c r="L11" i="11" s="1"/>
  <c r="T33" i="17"/>
  <c r="T32" i="17"/>
  <c r="L25" i="11" s="1" a="1"/>
  <c r="L25" i="11" s="1"/>
  <c r="T29" i="17"/>
  <c r="L19" i="11" s="1" a="1"/>
  <c r="L19" i="11" s="1"/>
  <c r="T30" i="17"/>
  <c r="L18" i="11" s="1" a="1"/>
  <c r="L18" i="11" s="1"/>
  <c r="L33" i="11" a="1"/>
  <c r="L33" i="11" s="1"/>
  <c r="T23" i="17"/>
  <c r="L10" i="11" s="1" a="1"/>
  <c r="L10" i="11" s="1"/>
  <c r="T20" i="17"/>
  <c r="T24" i="17"/>
  <c r="L13" i="11" s="1" a="1"/>
  <c r="L13" i="11" s="1"/>
  <c r="T27" i="17"/>
  <c r="L15" i="11" s="1" a="1"/>
  <c r="L15" i="11" s="1"/>
  <c r="L21" i="11" a="1"/>
  <c r="L21" i="11" s="1"/>
  <c r="L12" i="11" a="1"/>
  <c r="L12" i="11" s="1"/>
  <c r="T28" i="17"/>
  <c r="L16" i="11" s="1" a="1"/>
  <c r="L16" i="11" s="1"/>
  <c r="I17" i="15"/>
  <c r="K17" i="15"/>
  <c r="Q17" i="15"/>
  <c r="O17" i="15"/>
  <c r="M15" i="15"/>
  <c r="M11" i="15"/>
  <c r="M10" i="15"/>
  <c r="M16" i="15"/>
  <c r="M14" i="15"/>
  <c r="M12" i="15"/>
  <c r="M8" i="15"/>
  <c r="M9" i="15"/>
  <c r="M13" i="15"/>
  <c r="S15" i="15"/>
  <c r="S11" i="15"/>
  <c r="S10" i="15"/>
  <c r="S16" i="15"/>
  <c r="S14" i="15"/>
  <c r="S12" i="15"/>
  <c r="S8" i="15"/>
  <c r="S9" i="15"/>
  <c r="S13" i="15"/>
  <c r="H16" i="13"/>
  <c r="J12" i="13" s="1"/>
  <c r="D16" i="13"/>
  <c r="F12" i="13" s="1"/>
  <c r="D33" i="11" a="1"/>
  <c r="D33" i="11" s="1"/>
  <c r="D23" i="11" a="1"/>
  <c r="D23" i="11" s="1"/>
  <c r="L23" i="11" a="1"/>
  <c r="L23" i="11" s="1"/>
  <c r="D31" i="11" a="1"/>
  <c r="D31" i="11" s="1"/>
  <c r="L31" i="11" a="1"/>
  <c r="L31" i="11" s="1"/>
  <c r="D29" i="11" a="1"/>
  <c r="D29" i="11" s="1"/>
  <c r="L29" i="11" a="1"/>
  <c r="L29" i="11" s="1"/>
  <c r="D27" i="11" a="1"/>
  <c r="D27" i="11" s="1"/>
  <c r="L27" i="11" a="1"/>
  <c r="L27" i="11" s="1"/>
  <c r="L32" i="11" a="1"/>
  <c r="L32" i="11" s="1"/>
  <c r="L26" i="11" a="1"/>
  <c r="L26" i="11" s="1"/>
  <c r="L24" i="11" a="1"/>
  <c r="L24" i="11" s="1"/>
  <c r="L30" i="11" a="1"/>
  <c r="L30" i="11" s="1"/>
  <c r="L20" i="11" a="1"/>
  <c r="L20" i="11" s="1"/>
  <c r="L22" i="11" a="1"/>
  <c r="L22" i="11" s="1"/>
  <c r="L9" i="11" a="1"/>
  <c r="L9" i="11" s="1"/>
  <c r="D13" i="11" a="1"/>
  <c r="D13" i="11" s="1"/>
  <c r="D32" i="11" a="1"/>
  <c r="D32" i="11" s="1"/>
  <c r="D26" i="11" a="1"/>
  <c r="D26" i="11" s="1"/>
  <c r="D10" i="11" a="1"/>
  <c r="D10" i="11" s="1"/>
  <c r="D18" i="11" a="1"/>
  <c r="D18" i="11" s="1"/>
  <c r="D21" i="11" a="1"/>
  <c r="D21" i="11" s="1"/>
  <c r="D16" i="11" a="1"/>
  <c r="D16" i="11" s="1"/>
  <c r="D15" i="11" a="1"/>
  <c r="D15" i="11" s="1"/>
  <c r="D17" i="11" a="1"/>
  <c r="D17" i="11" s="1"/>
  <c r="D14" i="11" a="1"/>
  <c r="D14" i="11" s="1"/>
  <c r="D28" i="11" a="1"/>
  <c r="D28" i="11" s="1"/>
  <c r="D12" i="11" a="1"/>
  <c r="D12" i="11" s="1"/>
  <c r="D11" i="11" a="1"/>
  <c r="D11" i="11" s="1"/>
  <c r="D24" i="11" a="1"/>
  <c r="D24" i="11" s="1"/>
  <c r="D25" i="11" a="1"/>
  <c r="D25" i="11" s="1"/>
  <c r="D19" i="11" a="1"/>
  <c r="D19" i="11" s="1"/>
  <c r="D30" i="11" a="1"/>
  <c r="D30" i="11" s="1"/>
  <c r="D20" i="11" a="1"/>
  <c r="D20" i="11" s="1"/>
  <c r="D22" i="11" a="1"/>
  <c r="D22" i="11" s="1"/>
  <c r="D9" i="11" a="1"/>
  <c r="D9" i="11" s="1"/>
  <c r="K41" i="7"/>
  <c r="K42" i="7"/>
  <c r="K43" i="7"/>
  <c r="K44" i="7"/>
  <c r="K45" i="7"/>
  <c r="K46" i="7"/>
  <c r="K47" i="7"/>
  <c r="K48" i="7"/>
  <c r="K49" i="7"/>
  <c r="K27" i="7"/>
  <c r="K50" i="7"/>
  <c r="K51" i="7"/>
  <c r="K24" i="7"/>
  <c r="K30" i="7"/>
  <c r="K25" i="7"/>
  <c r="K23" i="7"/>
  <c r="K39" i="7"/>
  <c r="K16" i="7"/>
  <c r="K28" i="7"/>
  <c r="K17" i="7"/>
  <c r="K9" i="7"/>
  <c r="K10" i="7"/>
  <c r="K26" i="7"/>
  <c r="K29" i="7"/>
  <c r="K18" i="7"/>
  <c r="K36" i="7"/>
  <c r="K14" i="7"/>
  <c r="K19" i="7"/>
  <c r="K20" i="7"/>
  <c r="K15" i="7"/>
  <c r="K21" i="7"/>
  <c r="K13" i="7"/>
  <c r="K11" i="7"/>
  <c r="K22" i="7"/>
  <c r="K12" i="7"/>
  <c r="K31" i="7"/>
  <c r="T36" i="17" l="1"/>
  <c r="M17" i="15"/>
  <c r="M16" i="18"/>
  <c r="G16" i="18"/>
  <c r="D34" i="11"/>
  <c r="I9" i="6" l="1"/>
  <c r="I10" i="6"/>
  <c r="I11" i="6"/>
  <c r="AK17" i="5"/>
  <c r="Z15" i="2"/>
  <c r="L10" i="10"/>
  <c r="L9" i="10"/>
  <c r="L11" i="10"/>
  <c r="L12" i="10"/>
  <c r="L13" i="10" l="1"/>
  <c r="A3" i="8"/>
  <c r="A3" i="10"/>
  <c r="A3" i="14"/>
  <c r="C34" i="21"/>
  <c r="E34" i="21"/>
  <c r="G34" i="21"/>
  <c r="I34" i="21"/>
  <c r="K34" i="21"/>
  <c r="M34" i="21"/>
  <c r="O34" i="21"/>
  <c r="A3" i="21"/>
  <c r="A3" i="19"/>
  <c r="A3" i="18"/>
  <c r="S17" i="15"/>
  <c r="F6" i="14"/>
  <c r="F11" i="8"/>
  <c r="L34" i="11"/>
  <c r="O20" i="9"/>
  <c r="R18" i="9" l="1"/>
  <c r="R14" i="9"/>
  <c r="R10" i="9"/>
  <c r="H12" i="9"/>
  <c r="H9" i="9"/>
  <c r="R11" i="9"/>
  <c r="R13" i="9"/>
  <c r="R9" i="9"/>
  <c r="H17" i="9"/>
  <c r="H13" i="9"/>
  <c r="R12" i="9"/>
  <c r="H10" i="9"/>
  <c r="H15" i="9"/>
  <c r="R17" i="9"/>
  <c r="H19" i="9"/>
  <c r="H16" i="9"/>
  <c r="R19" i="9"/>
  <c r="H11" i="9"/>
  <c r="R15" i="9"/>
  <c r="H14" i="9"/>
  <c r="H18" i="9"/>
  <c r="R16" i="9"/>
  <c r="P9" i="10"/>
  <c r="P10" i="10"/>
  <c r="P12" i="10"/>
  <c r="P11" i="10"/>
  <c r="N22" i="11" a="1"/>
  <c r="N22" i="11" s="1"/>
  <c r="R9" i="10"/>
  <c r="R10" i="10"/>
  <c r="R11" i="10"/>
  <c r="P9" i="11" a="1"/>
  <c r="P9" i="11" s="1"/>
  <c r="R12" i="10"/>
  <c r="N26" i="11" a="1"/>
  <c r="N26" i="11" s="1"/>
  <c r="N17" i="11" a="1"/>
  <c r="N17" i="11" s="1"/>
  <c r="N25" i="11" a="1"/>
  <c r="N25" i="11" s="1"/>
  <c r="N9" i="11" a="1"/>
  <c r="N9" i="11" s="1"/>
  <c r="F10" i="11" a="1"/>
  <c r="F10" i="11" s="1"/>
  <c r="F9" i="9" a="1"/>
  <c r="F9" i="9" s="1"/>
  <c r="F23" i="11" a="1"/>
  <c r="F23" i="11" s="1"/>
  <c r="N31" i="11" a="1"/>
  <c r="N31" i="11" s="1"/>
  <c r="F27" i="11" a="1"/>
  <c r="F27" i="11" s="1"/>
  <c r="N10" i="11" a="1"/>
  <c r="N10" i="11" s="1"/>
  <c r="N14" i="11" a="1"/>
  <c r="N14" i="11" s="1"/>
  <c r="N19" i="11" a="1"/>
  <c r="N19" i="11" s="1"/>
  <c r="F18" i="11" a="1"/>
  <c r="F18" i="11" s="1"/>
  <c r="F28" i="11" a="1"/>
  <c r="F28" i="11" s="1"/>
  <c r="F30" i="11" a="1"/>
  <c r="F30" i="11" s="1"/>
  <c r="F10" i="9" a="1"/>
  <c r="F10" i="9" s="1"/>
  <c r="F18" i="9" a="1"/>
  <c r="F18" i="9" s="1"/>
  <c r="P11" i="9" a="1"/>
  <c r="P11" i="9" s="1"/>
  <c r="P16" i="9" a="1"/>
  <c r="P16" i="9" s="1"/>
  <c r="F22" i="11" a="1"/>
  <c r="F22" i="11" s="1"/>
  <c r="F17" i="9" a="1"/>
  <c r="F17" i="9" s="1"/>
  <c r="N29" i="11" a="1"/>
  <c r="N29" i="11" s="1"/>
  <c r="F9" i="11" a="1"/>
  <c r="F9" i="11" s="1"/>
  <c r="P15" i="9" a="1"/>
  <c r="P15" i="9" s="1"/>
  <c r="F12" i="10" a="1"/>
  <c r="F12" i="10" s="1"/>
  <c r="F14" i="9" a="1"/>
  <c r="F14" i="9" s="1"/>
  <c r="N18" i="11" a="1"/>
  <c r="N18" i="11" s="1"/>
  <c r="N28" i="11" a="1"/>
  <c r="N28" i="11" s="1"/>
  <c r="N30" i="11" a="1"/>
  <c r="N30" i="11" s="1"/>
  <c r="F21" i="11" a="1"/>
  <c r="F21" i="11" s="1"/>
  <c r="F12" i="11" a="1"/>
  <c r="F12" i="11" s="1"/>
  <c r="F20" i="11" a="1"/>
  <c r="F20" i="11" s="1"/>
  <c r="P9" i="9" a="1"/>
  <c r="P9" i="9" s="1"/>
  <c r="F11" i="9" a="1"/>
  <c r="F11" i="9" s="1"/>
  <c r="F16" i="9" a="1"/>
  <c r="F16" i="9" s="1"/>
  <c r="P17" i="9" a="1"/>
  <c r="P17" i="9" s="1"/>
  <c r="P19" i="9" a="1"/>
  <c r="P19" i="9" s="1"/>
  <c r="F13" i="11" a="1"/>
  <c r="F13" i="11" s="1"/>
  <c r="F11" i="11" a="1"/>
  <c r="F11" i="11" s="1"/>
  <c r="F11" i="10" a="1"/>
  <c r="F11" i="10" s="1"/>
  <c r="F19" i="9" a="1"/>
  <c r="F19" i="9" s="1"/>
  <c r="N32" i="11" a="1"/>
  <c r="N32" i="11" s="1"/>
  <c r="F26" i="11" a="1"/>
  <c r="F26" i="11" s="1"/>
  <c r="F12" i="9" a="1"/>
  <c r="F12" i="9" s="1"/>
  <c r="F19" i="11" a="1"/>
  <c r="F19" i="11" s="1"/>
  <c r="N23" i="11" a="1"/>
  <c r="N23" i="11" s="1"/>
  <c r="F29" i="11" a="1"/>
  <c r="F29" i="11" s="1"/>
  <c r="N27" i="11" a="1"/>
  <c r="N27" i="11" s="1"/>
  <c r="N21" i="11" a="1"/>
  <c r="N21" i="11" s="1"/>
  <c r="N12" i="11" a="1"/>
  <c r="N12" i="11" s="1"/>
  <c r="N20" i="11" a="1"/>
  <c r="N20" i="11" s="1"/>
  <c r="F16" i="11" a="1"/>
  <c r="F16" i="11" s="1"/>
  <c r="P13" i="9" a="1"/>
  <c r="P13" i="9" s="1"/>
  <c r="N15" i="11" a="1"/>
  <c r="N15" i="11" s="1"/>
  <c r="F25" i="11" a="1"/>
  <c r="F25" i="11" s="1"/>
  <c r="P14" i="9" a="1"/>
  <c r="P14" i="9" s="1"/>
  <c r="P10" i="9" a="1"/>
  <c r="P10" i="9" s="1"/>
  <c r="F33" i="11" a="1"/>
  <c r="F33" i="11" s="1"/>
  <c r="N13" i="11" a="1"/>
  <c r="N13" i="11" s="1"/>
  <c r="N16" i="11" a="1"/>
  <c r="N16" i="11" s="1"/>
  <c r="N11" i="11" a="1"/>
  <c r="N11" i="11" s="1"/>
  <c r="F32" i="11" a="1"/>
  <c r="F32" i="11" s="1"/>
  <c r="F15" i="11" a="1"/>
  <c r="F15" i="11" s="1"/>
  <c r="F24" i="11" a="1"/>
  <c r="F24" i="11" s="1"/>
  <c r="F9" i="10" a="1"/>
  <c r="F9" i="10" s="1"/>
  <c r="F13" i="9" a="1"/>
  <c r="F13" i="9" s="1"/>
  <c r="F15" i="9" a="1"/>
  <c r="F15" i="9" s="1"/>
  <c r="P12" i="9" a="1"/>
  <c r="P12" i="9" s="1"/>
  <c r="N33" i="11" a="1"/>
  <c r="N33" i="11" s="1"/>
  <c r="F31" i="11" a="1"/>
  <c r="F31" i="11" s="1"/>
  <c r="N24" i="11" a="1"/>
  <c r="N24" i="11" s="1"/>
  <c r="F17" i="11" a="1"/>
  <c r="F17" i="11" s="1"/>
  <c r="F10" i="10" a="1"/>
  <c r="F10" i="10" s="1"/>
  <c r="F14" i="11" a="1"/>
  <c r="F14" i="11" s="1"/>
  <c r="P18" i="9" a="1"/>
  <c r="P18" i="9" s="1"/>
  <c r="P32" i="11" a="1"/>
  <c r="P32" i="11" s="1"/>
  <c r="P15" i="11" a="1"/>
  <c r="P15" i="11" s="1"/>
  <c r="P24" i="11" a="1"/>
  <c r="P24" i="11" s="1"/>
  <c r="H21" i="11" a="1"/>
  <c r="H21" i="11" s="1"/>
  <c r="J21" i="11" s="1"/>
  <c r="H12" i="11" a="1"/>
  <c r="H12" i="11" s="1"/>
  <c r="H20" i="11" a="1"/>
  <c r="H20" i="11" s="1"/>
  <c r="H11" i="10" a="1"/>
  <c r="H11" i="10" s="1"/>
  <c r="H9" i="10" a="1"/>
  <c r="H9" i="10" s="1"/>
  <c r="P22" i="11" a="1"/>
  <c r="P22" i="11" s="1"/>
  <c r="H23" i="11" a="1"/>
  <c r="H23" i="11" s="1"/>
  <c r="J23" i="11" s="1"/>
  <c r="H31" i="11" a="1"/>
  <c r="H31" i="11" s="1"/>
  <c r="H29" i="11" a="1"/>
  <c r="H29" i="11" s="1"/>
  <c r="J29" i="11" s="1"/>
  <c r="H27" i="11" a="1"/>
  <c r="H27" i="11" s="1"/>
  <c r="P26" i="11" a="1"/>
  <c r="P26" i="11" s="1"/>
  <c r="R26" i="11" s="1"/>
  <c r="P17" i="11" a="1"/>
  <c r="P17" i="11" s="1"/>
  <c r="R17" i="11" s="1"/>
  <c r="P25" i="11" a="1"/>
  <c r="P25" i="11" s="1"/>
  <c r="R25" i="11" s="1"/>
  <c r="H13" i="11" a="1"/>
  <c r="H13" i="11" s="1"/>
  <c r="H16" i="11" a="1"/>
  <c r="H16" i="11" s="1"/>
  <c r="H11" i="11" a="1"/>
  <c r="H11" i="11" s="1"/>
  <c r="H22" i="11" a="1"/>
  <c r="H22" i="11" s="1"/>
  <c r="H18" i="11" a="1"/>
  <c r="H18" i="11" s="1"/>
  <c r="H33" i="11" a="1"/>
  <c r="H33" i="11" s="1"/>
  <c r="P10" i="11" a="1"/>
  <c r="P10" i="11" s="1"/>
  <c r="P14" i="11" a="1"/>
  <c r="P14" i="11" s="1"/>
  <c r="P19" i="11" a="1"/>
  <c r="P19" i="11" s="1"/>
  <c r="H32" i="11" a="1"/>
  <c r="H32" i="11" s="1"/>
  <c r="H15" i="11" a="1"/>
  <c r="H15" i="11" s="1"/>
  <c r="H24" i="11" a="1"/>
  <c r="H24" i="11" s="1"/>
  <c r="H10" i="10" a="1"/>
  <c r="H10" i="10" s="1"/>
  <c r="P16" i="11" a="1"/>
  <c r="P16" i="11" s="1"/>
  <c r="H30" i="11" a="1"/>
  <c r="H30" i="11" s="1"/>
  <c r="J30" i="11" s="1"/>
  <c r="P18" i="11" a="1"/>
  <c r="P18" i="11" s="1"/>
  <c r="P28" i="11" a="1"/>
  <c r="P28" i="11" s="1"/>
  <c r="P30" i="11" a="1"/>
  <c r="P30" i="11" s="1"/>
  <c r="H26" i="11" a="1"/>
  <c r="H26" i="11" s="1"/>
  <c r="H17" i="11" a="1"/>
  <c r="H17" i="11" s="1"/>
  <c r="H25" i="11" a="1"/>
  <c r="H25" i="11" s="1"/>
  <c r="H9" i="11" a="1"/>
  <c r="H9" i="11" s="1"/>
  <c r="P11" i="11" a="1"/>
  <c r="P11" i="11" s="1"/>
  <c r="P33" i="11" a="1"/>
  <c r="P33" i="11" s="1"/>
  <c r="P23" i="11" a="1"/>
  <c r="P23" i="11" s="1"/>
  <c r="P31" i="11" a="1"/>
  <c r="P31" i="11" s="1"/>
  <c r="R31" i="11" s="1"/>
  <c r="P29" i="11" a="1"/>
  <c r="P29" i="11" s="1"/>
  <c r="P27" i="11" a="1"/>
  <c r="P27" i="11" s="1"/>
  <c r="P21" i="11" a="1"/>
  <c r="P21" i="11" s="1"/>
  <c r="P12" i="11" a="1"/>
  <c r="P12" i="11" s="1"/>
  <c r="P20" i="11" a="1"/>
  <c r="P20" i="11" s="1"/>
  <c r="H10" i="11" a="1"/>
  <c r="H10" i="11" s="1"/>
  <c r="J10" i="11" s="1"/>
  <c r="H14" i="11" a="1"/>
  <c r="H14" i="11" s="1"/>
  <c r="H19" i="11" a="1"/>
  <c r="H19" i="11" s="1"/>
  <c r="H12" i="10" a="1"/>
  <c r="H12" i="10" s="1"/>
  <c r="P13" i="11" a="1"/>
  <c r="P13" i="11" s="1"/>
  <c r="H28" i="11" a="1"/>
  <c r="H28" i="11" s="1"/>
  <c r="J28" i="11" s="1"/>
  <c r="J9" i="13"/>
  <c r="J14" i="13"/>
  <c r="J10" i="13"/>
  <c r="J11" i="13"/>
  <c r="J15" i="13"/>
  <c r="J13" i="13"/>
  <c r="J8" i="13"/>
  <c r="A3" i="9"/>
  <c r="C52" i="7"/>
  <c r="E52" i="7"/>
  <c r="G52" i="7"/>
  <c r="I52" i="7"/>
  <c r="K37" i="7"/>
  <c r="K40" i="7"/>
  <c r="K34" i="7"/>
  <c r="K32" i="7"/>
  <c r="K33" i="7"/>
  <c r="K35" i="7"/>
  <c r="K38" i="7"/>
  <c r="I6" i="7"/>
  <c r="C6" i="7"/>
  <c r="C7" i="6"/>
  <c r="Q28" i="5"/>
  <c r="S28" i="5"/>
  <c r="W28" i="5"/>
  <c r="AA28" i="5"/>
  <c r="AG28" i="5"/>
  <c r="AI28" i="5"/>
  <c r="AK18" i="5"/>
  <c r="AK21" i="5"/>
  <c r="AK20" i="5"/>
  <c r="AK19" i="5"/>
  <c r="AK24" i="5"/>
  <c r="AK25" i="5"/>
  <c r="AK27" i="5"/>
  <c r="AK12" i="5"/>
  <c r="AK13" i="5"/>
  <c r="AK16" i="5"/>
  <c r="AK11" i="5"/>
  <c r="AK15" i="5"/>
  <c r="AK26" i="5"/>
  <c r="AK22" i="5"/>
  <c r="AK14" i="5"/>
  <c r="AK10" i="5"/>
  <c r="AK9" i="5"/>
  <c r="AK23" i="5"/>
  <c r="A3" i="5"/>
  <c r="O6" i="5"/>
  <c r="AC6" i="5"/>
  <c r="O28" i="5"/>
  <c r="W13" i="4"/>
  <c r="Y10" i="4"/>
  <c r="Y12" i="4"/>
  <c r="Y11" i="4"/>
  <c r="U13" i="4"/>
  <c r="E13" i="4"/>
  <c r="G13" i="4"/>
  <c r="K13" i="4"/>
  <c r="O13" i="4"/>
  <c r="Q7" i="4"/>
  <c r="C7" i="4"/>
  <c r="A3" i="4"/>
  <c r="A3" i="3"/>
  <c r="C5" i="3"/>
  <c r="K5" i="3"/>
  <c r="H15" i="2"/>
  <c r="J15" i="2"/>
  <c r="X15" i="2"/>
  <c r="AB13" i="2"/>
  <c r="AB11" i="2"/>
  <c r="AB12" i="2"/>
  <c r="AB14" i="2"/>
  <c r="AB9" i="2"/>
  <c r="AB10" i="2"/>
  <c r="A3" i="2"/>
  <c r="A3" i="7" s="1"/>
  <c r="J22" i="11" l="1"/>
  <c r="P13" i="10"/>
  <c r="J24" i="11"/>
  <c r="J33" i="11"/>
  <c r="K52" i="7"/>
  <c r="R20" i="9"/>
  <c r="H13" i="10"/>
  <c r="R13" i="10"/>
  <c r="R10" i="11"/>
  <c r="P34" i="11"/>
  <c r="J25" i="11"/>
  <c r="J18" i="11"/>
  <c r="N34" i="11"/>
  <c r="J26" i="11"/>
  <c r="R21" i="11"/>
  <c r="J11" i="11"/>
  <c r="R16" i="11"/>
  <c r="R19" i="11"/>
  <c r="R27" i="11"/>
  <c r="R9" i="11"/>
  <c r="R15" i="11"/>
  <c r="J20" i="11"/>
  <c r="J27" i="11"/>
  <c r="J12" i="11"/>
  <c r="J15" i="11"/>
  <c r="R13" i="11"/>
  <c r="J13" i="11"/>
  <c r="F13" i="10"/>
  <c r="P20" i="9"/>
  <c r="R32" i="11"/>
  <c r="R12" i="11"/>
  <c r="R14" i="11"/>
  <c r="R29" i="11"/>
  <c r="R18" i="11"/>
  <c r="R11" i="11"/>
  <c r="R33" i="11"/>
  <c r="R30" i="11"/>
  <c r="J31" i="11"/>
  <c r="R23" i="11"/>
  <c r="J16" i="11"/>
  <c r="J19" i="11"/>
  <c r="R28" i="11"/>
  <c r="R22" i="11"/>
  <c r="R20" i="11"/>
  <c r="R24" i="11"/>
  <c r="F20" i="9"/>
  <c r="J17" i="11"/>
  <c r="J14" i="11"/>
  <c r="J32" i="11"/>
  <c r="F34" i="11"/>
  <c r="G34" i="11" s="1"/>
  <c r="H20" i="9"/>
  <c r="J9" i="11"/>
  <c r="H34" i="11"/>
  <c r="AB15" i="2"/>
  <c r="Y13" i="4"/>
  <c r="AK28" i="5"/>
  <c r="A3" i="15"/>
  <c r="D9" i="9" s="1"/>
  <c r="A3" i="22"/>
  <c r="A3" i="13"/>
  <c r="A3" i="11"/>
  <c r="R34" i="11" l="1"/>
  <c r="F10" i="8" s="1"/>
  <c r="J34" i="11"/>
  <c r="N11" i="10"/>
  <c r="T11" i="10" s="1"/>
  <c r="D13" i="9"/>
  <c r="J13" i="9" s="1"/>
  <c r="L13" i="9" s="1"/>
  <c r="D15" i="9"/>
  <c r="J15" i="9" s="1"/>
  <c r="L15" i="9" s="1"/>
  <c r="N18" i="9"/>
  <c r="T18" i="9" s="1"/>
  <c r="D12" i="9"/>
  <c r="J12" i="9" s="1"/>
  <c r="L12" i="9" s="1"/>
  <c r="N16" i="9"/>
  <c r="T16" i="9" s="1"/>
  <c r="D10" i="9"/>
  <c r="J10" i="9" s="1"/>
  <c r="L10" i="9" s="1"/>
  <c r="N15" i="9"/>
  <c r="T15" i="9" s="1"/>
  <c r="N9" i="10"/>
  <c r="T9" i="10" s="1"/>
  <c r="N11" i="9"/>
  <c r="T11" i="9" s="1"/>
  <c r="D18" i="9"/>
  <c r="J18" i="9" s="1"/>
  <c r="L18" i="9" s="1"/>
  <c r="N13" i="9"/>
  <c r="T13" i="9" s="1"/>
  <c r="N14" i="9"/>
  <c r="T14" i="9" s="1"/>
  <c r="N10" i="10"/>
  <c r="T10" i="10" s="1"/>
  <c r="D14" i="9"/>
  <c r="J14" i="9" s="1"/>
  <c r="L14" i="9" s="1"/>
  <c r="N17" i="9"/>
  <c r="T17" i="9" s="1"/>
  <c r="N19" i="9"/>
  <c r="T19" i="9" s="1"/>
  <c r="N12" i="10"/>
  <c r="T12" i="10" s="1"/>
  <c r="D19" i="9"/>
  <c r="J19" i="9" s="1"/>
  <c r="L19" i="9" s="1"/>
  <c r="N9" i="9"/>
  <c r="D11" i="9"/>
  <c r="J11" i="9" s="1"/>
  <c r="L11" i="9" s="1"/>
  <c r="D16" i="9"/>
  <c r="J16" i="9" s="1"/>
  <c r="L16" i="9" s="1"/>
  <c r="N12" i="9"/>
  <c r="T12" i="9" s="1"/>
  <c r="N10" i="9"/>
  <c r="T10" i="9" s="1"/>
  <c r="D17" i="9"/>
  <c r="J17" i="9" s="1"/>
  <c r="L17" i="9" s="1"/>
  <c r="F9" i="13"/>
  <c r="F14" i="13"/>
  <c r="F10" i="13"/>
  <c r="F11" i="13"/>
  <c r="F15" i="13"/>
  <c r="F13" i="13"/>
  <c r="F8" i="13"/>
  <c r="F12" i="8"/>
  <c r="E9" i="22"/>
  <c r="E8" i="22"/>
  <c r="A2" i="22"/>
  <c r="A1" i="22"/>
  <c r="T13" i="10" l="1"/>
  <c r="F9" i="8" s="1"/>
  <c r="J9" i="8" s="1"/>
  <c r="J9" i="9"/>
  <c r="D20" i="9"/>
  <c r="T9" i="9"/>
  <c r="T20" i="9" s="1"/>
  <c r="F8" i="8" s="1"/>
  <c r="J8" i="8" s="1"/>
  <c r="N20" i="9"/>
  <c r="F16" i="13"/>
  <c r="J12" i="8"/>
  <c r="J11" i="8"/>
  <c r="J10" i="8"/>
  <c r="J16" i="13"/>
  <c r="F13" i="8" l="1"/>
  <c r="H10" i="8" s="1"/>
  <c r="J20" i="9"/>
  <c r="L9" i="9"/>
  <c r="L20" i="9" s="1"/>
  <c r="J13" i="8"/>
  <c r="H12" i="8" l="1"/>
  <c r="V11" i="9"/>
  <c r="H8" i="8"/>
  <c r="V10" i="9"/>
  <c r="V11" i="10"/>
  <c r="V14" i="9"/>
  <c r="V16" i="9"/>
  <c r="V9" i="10"/>
  <c r="F17" i="8"/>
  <c r="V19" i="9"/>
  <c r="H9" i="8"/>
  <c r="V9" i="9"/>
  <c r="V12" i="9"/>
  <c r="V12" i="10"/>
  <c r="V15" i="9"/>
  <c r="V13" i="9"/>
  <c r="H11" i="8"/>
  <c r="V17" i="9"/>
  <c r="V18" i="9"/>
  <c r="V10" i="10"/>
  <c r="V13" i="10" l="1"/>
  <c r="H13" i="8"/>
  <c r="V2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<sst xmlns="http://schemas.openxmlformats.org/spreadsheetml/2006/main" count="665" uniqueCount="273">
  <si>
    <t>صندوق سرمایه‌گذاری تداوم اطمینان تمدن</t>
  </si>
  <si>
    <t>صورت وضعیت پرتفوی</t>
  </si>
  <si>
    <t>-1</t>
  </si>
  <si>
    <t>سرمایه گذاری ها</t>
  </si>
  <si>
    <t>-1-1</t>
  </si>
  <si>
    <t>سرمایه گذاری در سهام و حق تقدم سهام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</si>
  <si>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</si>
  <si>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</si>
  <si>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</si>
  <si>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</si>
  <si>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</si>
  <si>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</si>
  <si>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</si>
  <si>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</si>
  <si>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</si>
  <si>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</si>
  <si>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</si>
  <si>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آتیه داده پرداز</t>
  </si>
  <si>
    <t>بانک‌اقتصادنوین‌</t>
  </si>
  <si>
    <t>پالایش نفت شیراز</t>
  </si>
  <si>
    <t>سایپا</t>
  </si>
  <si>
    <t>سرمایه گذاری تامین اجتماعی</t>
  </si>
  <si>
    <t>سرمایه‌گذاری‌غدیر(هلدینگ‌</t>
  </si>
  <si>
    <t>صنایع پتروشیمی خلیج فارس</t>
  </si>
  <si>
    <t>فولاد  خوزستان</t>
  </si>
  <si>
    <t>ملی‌ صنایع‌ مس‌ ایران‌</t>
  </si>
  <si>
    <t>کشتیرانی جمهوری اسلامی ایران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</si>
  <si>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</si>
  <si>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</si>
  <si>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</si>
  <si>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</si>
  <si>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</si>
  <si>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</si>
  <si>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</si>
  <si>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1403/06/10</t>
  </si>
  <si>
    <t>تعداد اوراق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</si>
  <si>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</si>
  <si>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</si>
  <si>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</si>
  <si>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</si>
  <si>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</si>
  <si>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ثروت ساز دیبا-سهام</t>
  </si>
  <si>
    <t>صندوق س.آرمان آتیه درخشان مس-س</t>
  </si>
  <si>
    <t>صندوق س.پشتوانه طلا تابان تمدن</t>
  </si>
  <si>
    <t>صندوق س.سهامی سپینود-س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</si>
  <si>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</si>
  <si>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</si>
  <si>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</si>
  <si>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</si>
  <si>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</si>
  <si>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</si>
  <si>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خزانه-م10بودجه00-031115</t>
  </si>
  <si>
    <t>بله</t>
  </si>
  <si>
    <t>1400/06/07</t>
  </si>
  <si>
    <t>1403/11/15</t>
  </si>
  <si>
    <t>اسناد خزانه-م1بودجه01-040326</t>
  </si>
  <si>
    <t>1401/02/26</t>
  </si>
  <si>
    <t>1404/03/26</t>
  </si>
  <si>
    <t>اسناد خزانه-م9بودجه00-031101</t>
  </si>
  <si>
    <t>1400/06/01</t>
  </si>
  <si>
    <t>1403/11/01</t>
  </si>
  <si>
    <t>اسنادخزانه-م1بودجه00-030821</t>
  </si>
  <si>
    <t>1400/02/22</t>
  </si>
  <si>
    <t>1403/08/21</t>
  </si>
  <si>
    <t>اسنادخزانه-م4بودجه00-030522</t>
  </si>
  <si>
    <t>اسنادخزانه-م5بودجه00-030626</t>
  </si>
  <si>
    <t>اسنادخزانه-م6بودجه01-030814</t>
  </si>
  <si>
    <t>1401/12/10</t>
  </si>
  <si>
    <t>1403/08/14</t>
  </si>
  <si>
    <t>اسنادخزانه-م7بودجه00-030912</t>
  </si>
  <si>
    <t>1400/04/14</t>
  </si>
  <si>
    <t>1403/09/12</t>
  </si>
  <si>
    <t>اسنادخزانه-م8بودجه00-030919</t>
  </si>
  <si>
    <t>1400/06/16</t>
  </si>
  <si>
    <t>1403/09/19</t>
  </si>
  <si>
    <t>صکوک اجاره پارسیان-6ماهه16%</t>
  </si>
  <si>
    <t>صکوک اجاره فارس307- 3ماهه18%</t>
  </si>
  <si>
    <t>1399/07/13</t>
  </si>
  <si>
    <t>1403/07/13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</si>
  <si>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</si>
  <si>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</si>
  <si>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</si>
  <si>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</si>
  <si>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</si>
  <si>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</si>
  <si>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</si>
  <si>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</si>
  <si>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</si>
  <si>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</si>
  <si>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</si>
  <si>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</si>
  <si>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مرابحه کرمان موتور14030614</t>
  </si>
  <si>
    <t>1403/06/14</t>
  </si>
  <si>
    <t>مرابحه کرمان موتور14030915</t>
  </si>
  <si>
    <t>1400/09/15</t>
  </si>
  <si>
    <t>1403/09/15</t>
  </si>
  <si>
    <t>مشارکت ش اردبیل47-3ماهه18%</t>
  </si>
  <si>
    <t>1400/07/10</t>
  </si>
  <si>
    <t>1404/07/09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</si>
  <si>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</si>
  <si>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</si>
  <si>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</si>
  <si>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</si>
  <si>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</si>
  <si>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</si>
  <si>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</si>
  <si>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</si>
  <si>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</si>
  <si>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</si>
  <si>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</si>
  <si>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</si>
  <si>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</si>
  <si>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</si>
  <si>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</si>
  <si>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</si>
  <si>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</si>
  <si>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</si>
  <si>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</si>
  <si>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</si>
  <si>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</si>
  <si>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</si>
  <si>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</si>
  <si>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</si>
  <si>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</si>
  <si>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</si>
  <si>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</si>
  <si>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</si>
  <si>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</si>
  <si>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</si>
  <si>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</si>
  <si>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</si>
  <si>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</si>
  <si>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</si>
  <si>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</si>
  <si>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</si>
  <si>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</si>
  <si>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فرآوری معدنی اپال کانی پارس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</si>
  <si>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</si>
  <si>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</si>
  <si>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</si>
  <si>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</si>
  <si>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</si>
  <si>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</si>
  <si>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</si>
  <si>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گهردانه شرق 060715</t>
  </si>
  <si>
    <t>مرابحه عام دولت96-ش.خ030414</t>
  </si>
  <si>
    <t>مبالغ تخصیص یافته بابت خرید و نگهداری اوراق بهادار با درآمد ثابت (نرخ سود ترجیحی)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</si>
  <si>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</si>
  <si>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</si>
  <si>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</si>
  <si>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</si>
  <si>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مدیر صندوق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</si>
  <si>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</si>
  <si>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</si>
  <si>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</si>
  <si>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</si>
  <si>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</si>
  <si>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</si>
  <si>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</si>
  <si>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</si>
  <si>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</si>
  <si>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</si>
  <si>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</si>
  <si>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</si>
  <si>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</si>
  <si>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1403/04/13</t>
  </si>
  <si>
    <t>1403/01/28</t>
  </si>
  <si>
    <t>1403/04/30</t>
  </si>
  <si>
    <t>1403/02/19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</si>
  <si>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</si>
  <si>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</si>
  <si>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</si>
  <si>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</si>
  <si>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</si>
  <si>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1406/07/15</t>
  </si>
  <si>
    <t>1403/04/14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</si>
  <si>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</si>
  <si>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</si>
  <si>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</si>
  <si>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</si>
  <si>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</si>
  <si>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</si>
  <si>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</si>
  <si>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-</t>
  </si>
  <si>
    <t>سپرده</t>
  </si>
  <si>
    <t>بانک تجارت</t>
  </si>
  <si>
    <t>بانک خاورمیانه</t>
  </si>
  <si>
    <t>بانک پاسارگاد</t>
  </si>
  <si>
    <t>بانک صادرات</t>
  </si>
  <si>
    <t>بانک ملت</t>
  </si>
  <si>
    <t>بهای تمام شده اوراق (ریال)</t>
  </si>
  <si>
    <t>مبلغ شناسایی شده بابت قرارداد خرید و نگهداری اوراق بهادار (ریال)</t>
  </si>
  <si>
    <t xml:space="preserve">نرخ اسمی </t>
  </si>
  <si>
    <t>تامین سرمایه تمدن</t>
  </si>
  <si>
    <t>1403/06/31</t>
  </si>
  <si>
    <t>2-1-سرمایه‌گذاری در واحدهای صندوق های سرمایه گذاری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</si>
  <si>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</si>
  <si>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</si>
  <si>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</si>
  <si>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</si>
  <si>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4-1-سرمایه‌گذاری در  سپرده‌ بانکی</t>
  </si>
  <si>
    <t>بانک گردشگری</t>
  </si>
  <si>
    <t>برای ماه منتهی به 1403/07/30</t>
  </si>
  <si>
    <t>1403/07/30</t>
  </si>
  <si>
    <t>خالص دارایی</t>
  </si>
  <si>
    <t>صکوک مرابحه دیران72-3ماهه23%</t>
  </si>
  <si>
    <t>مشارکت ش شیراز312-3ماهه18%</t>
  </si>
  <si>
    <t>مشارکت ش تبریز312-3ماهه18%</t>
  </si>
  <si>
    <t>مرابحه عام دولت176-ش.خ050603</t>
  </si>
  <si>
    <t>1403/02/22</t>
  </si>
  <si>
    <t>1407/02/22</t>
  </si>
  <si>
    <t>1399/12/28</t>
  </si>
  <si>
    <t>1403/12/28</t>
  </si>
  <si>
    <t>1403/07/03</t>
  </si>
  <si>
    <t>1405/06/03</t>
  </si>
  <si>
    <t>سپرده کوتاه مدت بانک تجارت بورس کالا 104456251</t>
  </si>
  <si>
    <t>سپرده کوتاه مدت بانک توسعه صادرات ایران مرکزی 0200051454006</t>
  </si>
  <si>
    <t>سپرده کوتاه مدت بانک خاورمیانه دروس 1011-10-810-707074799</t>
  </si>
  <si>
    <t>سپرده کوتاه مدت بانک پاسارگاد شهید بهزادی 3788100140694801</t>
  </si>
  <si>
    <t>سپرده کوتاه مدت بانک صادرات میدان فرهنگ 0218175230008</t>
  </si>
  <si>
    <t>سپرده کوتاه مدت بانک ملت بورس کالا 9955255434</t>
  </si>
  <si>
    <t>سپرده کوتاه مدت موسسه اعتباری ملل جنت آباد 0414-10-277-000000695</t>
  </si>
  <si>
    <t>سپرده بلند مدت بانک تجارت تخصصی بورس 0479602795540</t>
  </si>
  <si>
    <t>سپرده بلند مدت بانک تجارت تخصصی بورس 0479603070058</t>
  </si>
  <si>
    <t>سپرده بلند مدت بانک صادرات میدان اسدآبادی 04707306526000</t>
  </si>
  <si>
    <t>سپرده بلند مدت بانک صادرات میدان اسدآبادی 0407307986008</t>
  </si>
  <si>
    <t>سپرده بلند مدت بانک پاسارگاد شهید بهزادی 378.303.14069480.2</t>
  </si>
  <si>
    <t>سپرده بلند مدت بانک پاسارگاد شهید بهزادی 378.303.14069480.3</t>
  </si>
  <si>
    <t>سپرده بلند مدت بانک پاسارگاد شهید بهزادی 378.303.14069480.4</t>
  </si>
  <si>
    <t>سپرده بلند مدت بانک پاسارگاد شهید بهزادی 378.303.14069480.5</t>
  </si>
  <si>
    <t>سپرده بلند مدت بانک پاسارگاد شهید بهزادی 378.303.14069480.6</t>
  </si>
  <si>
    <t>سپرده بلند مدت بانک پاسارگاد شهید بهزادی 378.303.14069480.7</t>
  </si>
  <si>
    <t>سپرده بلند مدت بانک صادرات میدان فرهنگ 0407352647002</t>
  </si>
  <si>
    <t>سپرده بلند مدت بانک صادرات میدان فرهنگ 0407353818001</t>
  </si>
  <si>
    <t>سپرده بلند مدت بانک پاسارگاد شهید بهزادی 378.303.14069480.8</t>
  </si>
  <si>
    <t>سپرده بلند مدت بانک پاسارگاد شهید بهزادی 378.303.14069480.9</t>
  </si>
  <si>
    <t>سپرده بلند مدت بانک پاسارگاد شهید بهزادی 378.303.14069480.10</t>
  </si>
  <si>
    <t>سپرده بلند مدت بانک پاسارگاد شهید بهزادی 378.303.14069480.11</t>
  </si>
  <si>
    <t>سپرده کوتاه مدت بانک گردشگری دادمان 153.9967.654551.1</t>
  </si>
  <si>
    <t>سپرده بلند مدت بانک گردشگری دادمان 153.333.654551.1</t>
  </si>
  <si>
    <t>سپرده بلند مدت بانک صادرات میدان اسدآبادی 0407378506005</t>
  </si>
  <si>
    <t>سپرده بلند مدت بانک پاسارگاد شهید بهزادی 378.303.14069480.12</t>
  </si>
  <si>
    <t>سپرده بلند مدت بانک صادرات میدان اسدآبادی 0407380281003</t>
  </si>
  <si>
    <t>سپرده بلند مدت بانک تجارت تخصصی بورس 0479603556778</t>
  </si>
  <si>
    <t>سپرده بلند مدت بانک تجارت تخصصی بورس 0479603556803</t>
  </si>
  <si>
    <t>سپرده بلند مدت بانک تجارت تخصصی بورس 0479603578944</t>
  </si>
  <si>
    <t>سپرده بلند مدت بانک پاسارگاد شهید بهزادی 378.303.14069480.13</t>
  </si>
  <si>
    <t>سپرده کوتاه مدت بانک رفاه بهار انقلاب 391659900</t>
  </si>
  <si>
    <t>سپرده بلند مدت بانک صادرات میدان فرهنگ 0407416010009</t>
  </si>
  <si>
    <t>سپرده بلند مدت بانک تجارت تخصصی بورس 0479603757792</t>
  </si>
  <si>
    <t>سپرده بلند مدت بانک رفاه بهار انقلاب 391807079</t>
  </si>
  <si>
    <t>سپرده بلند مدت بانک تجارت تخصصی بورس 0479603769512</t>
  </si>
  <si>
    <t>سپرده بلند مدت بانک صادرات میدان فرهنگ 0407418047008</t>
  </si>
  <si>
    <t>سپرده بلند مدت بانک پاسارگاد شهید بهزادی 378.303.14069480.14</t>
  </si>
  <si>
    <t>سپرده بلند مدت بانک پاسارگاد شهید بهزادی 378.303.14069480.15</t>
  </si>
  <si>
    <t>سپرده بلند مدت بانک تجارت تخصصی بورس 0479603819507</t>
  </si>
  <si>
    <t>سپرده بلند مدت بانک صادرات میدان فرهنگ 0407427238001</t>
  </si>
  <si>
    <t>سپرده بلند مدت بانک پاسارگاد شهید بهزادی 378.303.14069480.16</t>
  </si>
  <si>
    <t>موسسه اعتباری ملل</t>
  </si>
  <si>
    <t>بانک رفاه</t>
  </si>
  <si>
    <t>1403/07/28</t>
  </si>
  <si>
    <t>32085561 </t>
  </si>
  <si>
    <t>سرمایه‌گذاری‌ خوارزمی</t>
  </si>
  <si>
    <t>5717057 </t>
  </si>
  <si>
    <t xml:space="preserve"> تنزیل سود بانک</t>
  </si>
  <si>
    <t>سپرده کوتاه مدت موسسه اعتباری ملل</t>
  </si>
  <si>
    <t>سپرده کوتاه مدت بانک ملت</t>
  </si>
  <si>
    <t>سپرده کوتاه مدت بانک خاورمیانه</t>
  </si>
  <si>
    <t>سپرده کوتاه مدت بانک گردشگری</t>
  </si>
  <si>
    <t>سپرده کوتاه مدت بانک صادرات</t>
  </si>
  <si>
    <t>سپرده کوتاه مدت بانک تجارت</t>
  </si>
  <si>
    <t>سپرده کوتاه مدت بانک پاسارگاد</t>
  </si>
  <si>
    <t xml:space="preserve"> مختلف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</si>
</sst>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 * #,##0.00_-_ر_ي_ا_ل_ ;_ * #,##0.00\-_ر_ي_ا_ل_ ;_ * &quot;-&quot;??_-_ر_ي_ا_ل_ ;_ @_ "/>
    <numFmt numFmtId="165" formatCode="#,###;\(#,###\);\-"/>
    <numFmt numFmtId="166" formatCode="#,##0_);\(#,##0\);\-"/>
    <numFmt numFmtId="167" formatCode="0.0%"/>
    <numFmt numFmtId="168" formatCode="_ * #,##0.000_-_ر_ي_ا_ل_ ;_ * #,##0.000\-_ر_ي_ا_ل_ ;_ * &quot;-&quot;??_-_ر_ي_ا_ل_ ;_ @_ "/>
    <numFmt numFmtId="169" formatCode="_ * #,##0.0000_-_ر_ي_ا_ل_ ;_ * #,##0.0000\-_ر_ي_ا_ل_ ;_ * &quot;-&quot;??_-_ر_ي_ا_ل_ ;_ @_ "/>
    <numFmt numFmtId="170" formatCode="_ * #,##0_-_ر_ي_ا_ل_ ;_ * #,##0\-_ر_ي_ا_ل_ ;_ * &quot;-&quot;??_-_ر_ي_ا_ل_ ;_ @_ "/>
    <numFmt numFmtId="171" formatCode="_ * #,##0.00000_-_ر_ي_ا_ل_ ;_ * #,##0.00000\-_ر_ي_ا_ل_ ;_ * &quot;-&quot;??_-_ر_ي_ا_ل_ ;_ @_ "/>
    <numFmt numFmtId="172" formatCode="#,###.000;\(#,###.000\);\-"/>
    <numFmt numFmtId="173" formatCode="#,###.00000;\(#,###.00000\);\-"/>
    <numFmt numFmtId="174" formatCode="_(* #,##0_);_(* \(#,##0\);_(* &quot;-&quot;??_);_(@_)"/>
    <numFmt numFmtId="175" formatCode="#,##0.0000_-;[Red]\(#,##0.0000\)"/>
    <numFmt numFmtId="176" formatCode="#,##0.0"/>
  </numFmts>
  <fonts count="27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15"/>
      <color rgb="FF000000"/>
      <name val="B Nazanin"/>
      <charset val="178"/>
    </font>
    <font>
      <b/>
      <sz val="12"/>
      <color rgb="FF000000"/>
      <name val="B Zar"/>
      <charset val="178"/>
    </font>
    <font>
      <sz val="11"/>
      <color theme="1"/>
      <name val="B Titr"/>
      <charset val="178"/>
    </font>
    <font>
      <b/>
      <sz val="11"/>
      <color rgb="FF000000"/>
      <name val="B Nazanin"/>
      <charset val="178"/>
    </font>
    <font>
      <b/>
      <sz val="11"/>
      <name val="B Titr"/>
      <charset val="178"/>
    </font>
    <font>
      <sz val="11"/>
      <color rgb="FF000000"/>
      <name val="B Nazanin"/>
      <charset val="178"/>
    </font>
    <font>
      <sz val="11"/>
      <name val="B Titr"/>
      <charset val="178"/>
    </font>
    <font>
      <sz val="11"/>
      <name val="B Nazanin"/>
      <charset val="178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b/>
      <sz val="12"/>
      <name val="B Titr"/>
      <charset val="178"/>
    </font>
    <font>
      <b/>
      <sz val="12"/>
      <color rgb="FF000000"/>
      <name val="Arial"/>
      <family val="2"/>
    </font>
    <font>
      <sz val="10"/>
      <name val="Arial"/>
      <family val="2"/>
    </font>
    <font>
      <sz val="12"/>
      <name val="B Nazanin"/>
      <charset val="178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sz val="10"/>
      <color rgb="FF00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/>
      <bottom style="double">
        <color indexed="64"/>
      </bottom>
      <diagonal/>
    </border>
  </borders>
  <cellStyleXfs count="7">
    <xf numFmtId="0" fontId="0" fillId="0" borderId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0" fontId="16" fillId="0" borderId="0"/>
    <xf numFmtId="9" fontId="16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266"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3" fontId="5" fillId="0" borderId="2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0" borderId="0" xfId="0" applyNumberFormat="1" applyFont="1" applyFill="1" applyBorder="1" applyAlignment="1">
      <alignment horizontal="center" vertical="top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2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vertical="center"/>
    </xf>
    <xf numFmtId="3" fontId="12" fillId="0" borderId="0" xfId="0" applyNumberFormat="1" applyFont="1" applyFill="1" applyAlignment="1">
      <alignment horizontal="center" vertical="top"/>
    </xf>
    <xf numFmtId="3" fontId="10" fillId="0" borderId="5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center" vertical="top"/>
    </xf>
    <xf numFmtId="0" fontId="12" fillId="0" borderId="2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3" fontId="10" fillId="0" borderId="0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3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3" fontId="4" fillId="0" borderId="5" xfId="0" applyNumberFormat="1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3" fontId="12" fillId="0" borderId="0" xfId="0" applyNumberFormat="1" applyFont="1" applyFill="1" applyAlignment="1">
      <alignment horizontal="center" vertical="top"/>
    </xf>
    <xf numFmtId="3" fontId="12" fillId="0" borderId="0" xfId="0" applyNumberFormat="1" applyFont="1" applyFill="1" applyBorder="1" applyAlignment="1">
      <alignment horizontal="center" vertical="top"/>
    </xf>
    <xf numFmtId="3" fontId="12" fillId="0" borderId="2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right" vertical="top"/>
    </xf>
    <xf numFmtId="165" fontId="12" fillId="0" borderId="0" xfId="0" applyNumberFormat="1" applyFont="1" applyFill="1" applyAlignment="1">
      <alignment horizontal="center" vertical="top"/>
    </xf>
    <xf numFmtId="166" fontId="14" fillId="0" borderId="0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6" fillId="0" borderId="0" xfId="4" applyAlignment="1">
      <alignment horizontal="left"/>
    </xf>
    <xf numFmtId="165" fontId="15" fillId="0" borderId="9" xfId="3" applyNumberFormat="1" applyFont="1" applyFill="1" applyBorder="1" applyAlignment="1">
      <alignment horizontal="center" vertical="center" wrapText="1" readingOrder="2"/>
    </xf>
    <xf numFmtId="165" fontId="15" fillId="0" borderId="10" xfId="3" applyNumberFormat="1" applyFont="1" applyFill="1" applyBorder="1" applyAlignment="1">
      <alignment horizontal="center" vertical="center" wrapText="1" readingOrder="2"/>
    </xf>
    <xf numFmtId="165" fontId="15" fillId="0" borderId="11" xfId="3" applyNumberFormat="1" applyFont="1" applyFill="1" applyBorder="1" applyAlignment="1">
      <alignment horizontal="center" vertical="center" wrapText="1" readingOrder="2"/>
    </xf>
    <xf numFmtId="165" fontId="18" fillId="0" borderId="12" xfId="3" applyNumberFormat="1" applyFont="1" applyFill="1" applyBorder="1" applyAlignment="1">
      <alignment horizontal="center" vertical="center" wrapText="1" readingOrder="2"/>
    </xf>
    <xf numFmtId="165" fontId="18" fillId="0" borderId="13" xfId="3" applyNumberFormat="1" applyFont="1" applyFill="1" applyBorder="1" applyAlignment="1">
      <alignment horizontal="center" vertical="center" wrapText="1" readingOrder="2"/>
    </xf>
    <xf numFmtId="9" fontId="18" fillId="0" borderId="13" xfId="5" applyNumberFormat="1" applyFont="1" applyFill="1" applyBorder="1" applyAlignment="1">
      <alignment horizontal="center" vertical="center" wrapText="1" readingOrder="2"/>
    </xf>
    <xf numFmtId="165" fontId="15" fillId="0" borderId="14" xfId="3" applyNumberFormat="1" applyFont="1" applyFill="1" applyBorder="1" applyAlignment="1">
      <alignment horizontal="center" vertical="center" wrapText="1" readingOrder="2"/>
    </xf>
    <xf numFmtId="167" fontId="18" fillId="0" borderId="14" xfId="5" applyNumberFormat="1" applyFont="1" applyFill="1" applyBorder="1" applyAlignment="1">
      <alignment horizontal="center" vertical="center" wrapText="1" readingOrder="2"/>
    </xf>
    <xf numFmtId="0" fontId="10" fillId="0" borderId="15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/>
    </xf>
    <xf numFmtId="0" fontId="4" fillId="2" borderId="0" xfId="0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right" vertical="top"/>
    </xf>
    <xf numFmtId="0" fontId="20" fillId="0" borderId="0" xfId="0" applyFont="1" applyAlignment="1">
      <alignment horizontal="left"/>
    </xf>
    <xf numFmtId="3" fontId="4" fillId="0" borderId="5" xfId="0" applyNumberFormat="1" applyFont="1" applyFill="1" applyBorder="1" applyAlignment="1">
      <alignment horizontal="right" vertical="top"/>
    </xf>
    <xf numFmtId="165" fontId="10" fillId="0" borderId="6" xfId="0" applyNumberFormat="1" applyFont="1" applyBorder="1" applyAlignment="1">
      <alignment horizontal="left"/>
    </xf>
    <xf numFmtId="10" fontId="0" fillId="0" borderId="0" xfId="0" applyNumberFormat="1" applyAlignment="1">
      <alignment horizontal="left"/>
    </xf>
    <xf numFmtId="0" fontId="21" fillId="2" borderId="0" xfId="0" applyFont="1" applyFill="1" applyAlignment="1">
      <alignment horizontal="left"/>
    </xf>
    <xf numFmtId="3" fontId="14" fillId="2" borderId="2" xfId="0" applyNumberFormat="1" applyFont="1" applyFill="1" applyBorder="1" applyAlignment="1">
      <alignment horizontal="center" vertical="top"/>
    </xf>
    <xf numFmtId="4" fontId="22" fillId="2" borderId="0" xfId="0" applyNumberFormat="1" applyFont="1" applyFill="1" applyAlignment="1">
      <alignment horizontal="center" vertical="top"/>
    </xf>
    <xf numFmtId="3" fontId="22" fillId="2" borderId="0" xfId="0" applyNumberFormat="1" applyFont="1" applyFill="1" applyAlignment="1">
      <alignment horizontal="center" vertical="top"/>
    </xf>
    <xf numFmtId="3" fontId="14" fillId="2" borderId="0" xfId="0" applyNumberFormat="1" applyFont="1" applyFill="1" applyAlignment="1">
      <alignment horizontal="center" vertical="top"/>
    </xf>
    <xf numFmtId="3" fontId="14" fillId="2" borderId="0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top"/>
    </xf>
    <xf numFmtId="3" fontId="12" fillId="0" borderId="0" xfId="0" applyNumberFormat="1" applyFont="1" applyFill="1" applyAlignment="1">
      <alignment horizontal="center" vertical="top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right" vertical="top"/>
    </xf>
    <xf numFmtId="168" fontId="0" fillId="0" borderId="0" xfId="1" applyNumberFormat="1" applyFont="1" applyAlignment="1">
      <alignment horizontal="left"/>
    </xf>
    <xf numFmtId="169" fontId="0" fillId="0" borderId="0" xfId="1" applyNumberFormat="1" applyFont="1" applyAlignment="1">
      <alignment horizontal="left"/>
    </xf>
    <xf numFmtId="170" fontId="5" fillId="0" borderId="2" xfId="1" applyNumberFormat="1" applyFont="1" applyFill="1" applyBorder="1" applyAlignment="1">
      <alignment horizontal="center" vertical="top"/>
    </xf>
    <xf numFmtId="170" fontId="0" fillId="0" borderId="0" xfId="1" applyNumberFormat="1" applyFont="1" applyAlignment="1">
      <alignment horizontal="left"/>
    </xf>
    <xf numFmtId="170" fontId="5" fillId="0" borderId="0" xfId="1" applyNumberFormat="1" applyFont="1" applyFill="1" applyAlignment="1">
      <alignment horizontal="center" vertical="top"/>
    </xf>
    <xf numFmtId="0" fontId="4" fillId="0" borderId="2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top"/>
    </xf>
    <xf numFmtId="0" fontId="3" fillId="0" borderId="0" xfId="0" applyFont="1" applyFill="1" applyAlignment="1">
      <alignment vertical="center"/>
    </xf>
    <xf numFmtId="0" fontId="9" fillId="0" borderId="0" xfId="2" applyFont="1" applyAlignment="1">
      <alignment vertical="center" readingOrder="2"/>
    </xf>
    <xf numFmtId="0" fontId="4" fillId="0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164" fontId="12" fillId="0" borderId="0" xfId="1" applyFont="1" applyFill="1" applyAlignment="1">
      <alignment horizontal="center" vertical="top"/>
    </xf>
    <xf numFmtId="170" fontId="12" fillId="0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Border="1" applyAlignment="1">
      <alignment horizontal="left"/>
    </xf>
    <xf numFmtId="170" fontId="12" fillId="0" borderId="0" xfId="1" applyNumberFormat="1" applyFont="1" applyFill="1" applyAlignment="1">
      <alignment horizontal="center" vertical="top"/>
    </xf>
    <xf numFmtId="170" fontId="12" fillId="0" borderId="2" xfId="1" applyNumberFormat="1" applyFont="1" applyFill="1" applyBorder="1" applyAlignment="1">
      <alignment horizontal="center" vertical="top"/>
    </xf>
    <xf numFmtId="170" fontId="5" fillId="0" borderId="0" xfId="1" applyNumberFormat="1" applyFont="1" applyFill="1" applyBorder="1" applyAlignment="1">
      <alignment horizontal="right" vertical="top"/>
    </xf>
    <xf numFmtId="170" fontId="10" fillId="0" borderId="5" xfId="1" applyNumberFormat="1" applyFont="1" applyFill="1" applyBorder="1" applyAlignment="1">
      <alignment horizontal="center" vertical="top"/>
    </xf>
    <xf numFmtId="169" fontId="12" fillId="0" borderId="0" xfId="1" applyNumberFormat="1" applyFont="1" applyFill="1" applyBorder="1" applyAlignment="1">
      <alignment horizontal="center" vertical="top"/>
    </xf>
    <xf numFmtId="168" fontId="10" fillId="0" borderId="6" xfId="1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 readingOrder="2"/>
    </xf>
    <xf numFmtId="0" fontId="10" fillId="0" borderId="8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8" fontId="10" fillId="0" borderId="5" xfId="1" applyNumberFormat="1" applyFont="1" applyFill="1" applyBorder="1" applyAlignment="1">
      <alignment horizontal="center" vertical="top"/>
    </xf>
    <xf numFmtId="169" fontId="11" fillId="0" borderId="0" xfId="1" applyNumberFormat="1" applyFont="1" applyFill="1" applyAlignment="1">
      <alignment horizontal="right" vertical="center"/>
    </xf>
    <xf numFmtId="169" fontId="10" fillId="0" borderId="5" xfId="1" applyNumberFormat="1" applyFont="1" applyFill="1" applyBorder="1" applyAlignment="1">
      <alignment horizontal="center" vertical="top"/>
    </xf>
    <xf numFmtId="170" fontId="12" fillId="2" borderId="2" xfId="1" applyNumberFormat="1" applyFont="1" applyFill="1" applyBorder="1" applyAlignment="1">
      <alignment horizontal="center" vertical="top"/>
    </xf>
    <xf numFmtId="170" fontId="12" fillId="2" borderId="0" xfId="1" applyNumberFormat="1" applyFont="1" applyFill="1" applyAlignment="1">
      <alignment horizontal="center" vertical="top"/>
    </xf>
    <xf numFmtId="170" fontId="12" fillId="2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Fill="1" applyBorder="1" applyAlignment="1">
      <alignment horizontal="left"/>
    </xf>
    <xf numFmtId="170" fontId="10" fillId="2" borderId="6" xfId="1" applyNumberFormat="1" applyFont="1" applyFill="1" applyBorder="1" applyAlignment="1">
      <alignment horizontal="center" vertical="top"/>
    </xf>
    <xf numFmtId="164" fontId="5" fillId="0" borderId="0" xfId="1" applyNumberFormat="1" applyFont="1" applyFill="1" applyBorder="1" applyAlignment="1">
      <alignment horizontal="center" vertical="top"/>
    </xf>
    <xf numFmtId="164" fontId="4" fillId="0" borderId="6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left"/>
    </xf>
    <xf numFmtId="165" fontId="12" fillId="0" borderId="0" xfId="1" applyNumberFormat="1" applyFont="1" applyFill="1" applyAlignment="1">
      <alignment horizontal="center" vertical="top"/>
    </xf>
    <xf numFmtId="165" fontId="0" fillId="0" borderId="0" xfId="1" applyNumberFormat="1" applyFont="1" applyAlignment="1">
      <alignment horizontal="left"/>
    </xf>
    <xf numFmtId="165" fontId="12" fillId="0" borderId="2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Border="1" applyAlignment="1">
      <alignment horizontal="center" vertical="top"/>
    </xf>
    <xf numFmtId="165" fontId="10" fillId="0" borderId="5" xfId="1" applyNumberFormat="1" applyFont="1" applyFill="1" applyBorder="1" applyAlignment="1">
      <alignment horizontal="center" vertical="top"/>
    </xf>
    <xf numFmtId="165" fontId="10" fillId="0" borderId="6" xfId="1" applyNumberFormat="1" applyFont="1" applyFill="1" applyBorder="1" applyAlignment="1">
      <alignment horizontal="center" vertical="top"/>
    </xf>
    <xf numFmtId="172" fontId="12" fillId="0" borderId="2" xfId="1" applyNumberFormat="1" applyFont="1" applyFill="1" applyBorder="1" applyAlignment="1">
      <alignment horizontal="center" vertical="top"/>
    </xf>
    <xf numFmtId="172" fontId="12" fillId="0" borderId="0" xfId="1" applyNumberFormat="1" applyFont="1" applyFill="1" applyAlignment="1">
      <alignment horizontal="center" vertical="top"/>
    </xf>
    <xf numFmtId="172" fontId="12" fillId="0" borderId="0" xfId="1" applyNumberFormat="1" applyFont="1" applyFill="1" applyBorder="1" applyAlignment="1">
      <alignment horizontal="center" vertical="top"/>
    </xf>
    <xf numFmtId="173" fontId="12" fillId="0" borderId="2" xfId="1" applyNumberFormat="1" applyFont="1" applyFill="1" applyBorder="1" applyAlignment="1">
      <alignment horizontal="center" vertical="top"/>
    </xf>
    <xf numFmtId="173" fontId="12" fillId="0" borderId="0" xfId="1" applyNumberFormat="1" applyFont="1" applyFill="1" applyAlignment="1">
      <alignment horizontal="center" vertical="top"/>
    </xf>
    <xf numFmtId="173" fontId="12" fillId="0" borderId="0" xfId="1" applyNumberFormat="1" applyFont="1" applyFill="1" applyBorder="1" applyAlignment="1">
      <alignment horizontal="center" vertical="top"/>
    </xf>
    <xf numFmtId="173" fontId="10" fillId="0" borderId="6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Alignment="1">
      <alignment vertical="top"/>
    </xf>
    <xf numFmtId="168" fontId="10" fillId="0" borderId="3" xfId="1" applyNumberFormat="1" applyFont="1" applyFill="1" applyBorder="1" applyAlignment="1">
      <alignment horizontal="center" vertical="center" wrapText="1"/>
    </xf>
    <xf numFmtId="172" fontId="10" fillId="0" borderId="5" xfId="1" applyNumberFormat="1" applyFont="1" applyFill="1" applyBorder="1" applyAlignment="1">
      <alignment horizontal="center" vertical="top"/>
    </xf>
    <xf numFmtId="171" fontId="12" fillId="0" borderId="0" xfId="1" applyNumberFormat="1" applyFont="1" applyFill="1" applyBorder="1" applyAlignment="1">
      <alignment horizontal="center" vertical="top"/>
    </xf>
    <xf numFmtId="165" fontId="4" fillId="0" borderId="5" xfId="0" applyNumberFormat="1" applyFont="1" applyFill="1" applyBorder="1" applyAlignment="1">
      <alignment horizontal="center" vertical="top"/>
    </xf>
    <xf numFmtId="0" fontId="24" fillId="0" borderId="0" xfId="0" applyFont="1" applyAlignment="1">
      <alignment horizontal="left"/>
    </xf>
    <xf numFmtId="170" fontId="12" fillId="0" borderId="0" xfId="1" applyNumberFormat="1" applyFont="1" applyFill="1" applyAlignment="1">
      <alignment horizontal="center" vertical="center"/>
    </xf>
    <xf numFmtId="174" fontId="0" fillId="0" borderId="0" xfId="1" applyNumberFormat="1" applyFont="1" applyAlignment="1">
      <alignment horizontal="left"/>
    </xf>
    <xf numFmtId="4" fontId="22" fillId="2" borderId="0" xfId="0" applyNumberFormat="1" applyFont="1" applyFill="1" applyBorder="1" applyAlignment="1">
      <alignment horizontal="center" vertical="top"/>
    </xf>
    <xf numFmtId="170" fontId="4" fillId="0" borderId="5" xfId="1" applyNumberFormat="1" applyFont="1" applyFill="1" applyBorder="1" applyAlignment="1">
      <alignment horizontal="center" vertical="top"/>
    </xf>
    <xf numFmtId="170" fontId="0" fillId="2" borderId="0" xfId="1" applyNumberFormat="1" applyFont="1" applyFill="1" applyAlignment="1">
      <alignment horizontal="left"/>
    </xf>
    <xf numFmtId="170" fontId="10" fillId="0" borderId="5" xfId="1" applyNumberFormat="1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vertical="top"/>
    </xf>
    <xf numFmtId="170" fontId="12" fillId="0" borderId="0" xfId="1" applyNumberFormat="1" applyFont="1" applyFill="1" applyAlignment="1">
      <alignment vertical="top"/>
    </xf>
    <xf numFmtId="170" fontId="14" fillId="0" borderId="0" xfId="1" applyNumberFormat="1" applyFont="1" applyFill="1" applyAlignment="1">
      <alignment horizontal="center" vertical="center"/>
    </xf>
    <xf numFmtId="170" fontId="4" fillId="0" borderId="6" xfId="1" applyNumberFormat="1" applyFont="1" applyFill="1" applyBorder="1" applyAlignment="1">
      <alignment horizontal="center" vertical="top"/>
    </xf>
    <xf numFmtId="168" fontId="4" fillId="0" borderId="5" xfId="1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170" fontId="5" fillId="0" borderId="0" xfId="1" applyNumberFormat="1" applyFont="1" applyFill="1" applyBorder="1" applyAlignment="1">
      <alignment horizontal="center" vertical="top"/>
    </xf>
    <xf numFmtId="170" fontId="12" fillId="0" borderId="0" xfId="1" applyNumberFormat="1" applyFont="1" applyFill="1" applyBorder="1" applyAlignment="1">
      <alignment vertical="center"/>
    </xf>
    <xf numFmtId="170" fontId="12" fillId="0" borderId="0" xfId="1" applyNumberFormat="1" applyFont="1" applyFill="1" applyAlignment="1">
      <alignment vertical="center"/>
    </xf>
    <xf numFmtId="170" fontId="10" fillId="0" borderId="8" xfId="1" applyNumberFormat="1" applyFont="1" applyFill="1" applyBorder="1" applyAlignment="1">
      <alignment vertical="center"/>
    </xf>
    <xf numFmtId="165" fontId="12" fillId="0" borderId="0" xfId="0" applyNumberFormat="1" applyFont="1" applyFill="1" applyAlignment="1">
      <alignment horizontal="center" vertical="center"/>
    </xf>
    <xf numFmtId="174" fontId="12" fillId="0" borderId="0" xfId="1" applyNumberFormat="1" applyFont="1" applyFill="1" applyAlignment="1">
      <alignment horizontal="center" vertical="center"/>
    </xf>
    <xf numFmtId="174" fontId="10" fillId="0" borderId="8" xfId="1" applyNumberFormat="1" applyFont="1" applyFill="1" applyBorder="1" applyAlignment="1">
      <alignment horizontal="center" vertical="center"/>
    </xf>
    <xf numFmtId="170" fontId="12" fillId="0" borderId="2" xfId="1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horizontal="center" vertical="center"/>
    </xf>
    <xf numFmtId="175" fontId="12" fillId="0" borderId="0" xfId="6" applyNumberFormat="1" applyFont="1" applyFill="1" applyAlignment="1">
      <alignment horizontal="center" vertical="top"/>
    </xf>
    <xf numFmtId="0" fontId="12" fillId="0" borderId="2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0" fontId="26" fillId="0" borderId="0" xfId="0" applyFont="1" applyAlignment="1">
      <alignment horizontal="left"/>
    </xf>
    <xf numFmtId="3" fontId="26" fillId="0" borderId="0" xfId="0" applyNumberFormat="1" applyFont="1" applyAlignment="1">
      <alignment horizontal="left"/>
    </xf>
    <xf numFmtId="0" fontId="17" fillId="0" borderId="0" xfId="0" applyFont="1" applyFill="1" applyAlignment="1">
      <alignment horizontal="right" vertical="center"/>
    </xf>
    <xf numFmtId="0" fontId="26" fillId="0" borderId="2" xfId="0" applyFont="1" applyBorder="1" applyAlignment="1">
      <alignment horizontal="left"/>
    </xf>
    <xf numFmtId="164" fontId="4" fillId="0" borderId="3" xfId="1" applyFont="1" applyFill="1" applyBorder="1" applyAlignment="1">
      <alignment horizontal="center" vertical="center"/>
    </xf>
    <xf numFmtId="0" fontId="26" fillId="0" borderId="0" xfId="0" applyFont="1" applyAlignment="1">
      <alignment horizontal="center"/>
    </xf>
    <xf numFmtId="168" fontId="5" fillId="0" borderId="2" xfId="1" applyNumberFormat="1" applyFont="1" applyFill="1" applyBorder="1" applyAlignment="1">
      <alignment horizontal="center" vertical="top"/>
    </xf>
    <xf numFmtId="168" fontId="5" fillId="0" borderId="0" xfId="1" applyNumberFormat="1" applyFont="1" applyFill="1" applyBorder="1" applyAlignment="1">
      <alignment horizontal="center" vertical="top"/>
    </xf>
    <xf numFmtId="168" fontId="5" fillId="0" borderId="0" xfId="1" applyNumberFormat="1" applyFont="1" applyFill="1" applyAlignment="1">
      <alignment horizontal="center" vertical="top"/>
    </xf>
    <xf numFmtId="168" fontId="4" fillId="0" borderId="5" xfId="1" applyNumberFormat="1" applyFont="1" applyFill="1" applyBorder="1" applyAlignment="1">
      <alignment horizontal="center" vertical="top"/>
    </xf>
    <xf numFmtId="168" fontId="26" fillId="0" borderId="0" xfId="1" applyNumberFormat="1" applyFont="1" applyAlignment="1">
      <alignment horizontal="left"/>
    </xf>
    <xf numFmtId="170" fontId="26" fillId="0" borderId="0" xfId="1" applyNumberFormat="1" applyFont="1" applyAlignment="1">
      <alignment horizontal="left"/>
    </xf>
    <xf numFmtId="3" fontId="5" fillId="0" borderId="16" xfId="0" applyNumberFormat="1" applyFont="1" applyFill="1" applyBorder="1" applyAlignment="1">
      <alignment horizontal="center" vertical="top"/>
    </xf>
    <xf numFmtId="170" fontId="5" fillId="0" borderId="0" xfId="1" applyNumberFormat="1" applyFont="1" applyBorder="1" applyAlignment="1">
      <alignment vertical="top"/>
    </xf>
    <xf numFmtId="37" fontId="12" fillId="0" borderId="0" xfId="1" applyNumberFormat="1" applyFont="1" applyFill="1" applyBorder="1" applyAlignment="1">
      <alignment horizontal="center" vertical="top"/>
    </xf>
    <xf numFmtId="165" fontId="10" fillId="0" borderId="17" xfId="1" applyNumberFormat="1" applyFont="1" applyFill="1" applyBorder="1" applyAlignment="1">
      <alignment horizontal="center" vertical="top"/>
    </xf>
    <xf numFmtId="17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37" fontId="14" fillId="2" borderId="0" xfId="1" applyNumberFormat="1" applyFont="1" applyFill="1" applyAlignment="1">
      <alignment horizontal="center" vertical="center"/>
    </xf>
    <xf numFmtId="37" fontId="0" fillId="2" borderId="0" xfId="1" applyNumberFormat="1" applyFont="1" applyFill="1" applyAlignment="1">
      <alignment horizontal="left"/>
    </xf>
    <xf numFmtId="37" fontId="12" fillId="2" borderId="0" xfId="1" applyNumberFormat="1" applyFont="1" applyFill="1" applyAlignment="1">
      <alignment horizontal="center" vertical="top"/>
    </xf>
    <xf numFmtId="37" fontId="12" fillId="2" borderId="0" xfId="1" applyNumberFormat="1" applyFont="1" applyFill="1" applyBorder="1" applyAlignment="1">
      <alignment horizontal="center" vertical="top"/>
    </xf>
    <xf numFmtId="37" fontId="5" fillId="2" borderId="0" xfId="1" applyNumberFormat="1" applyFont="1" applyFill="1" applyAlignment="1">
      <alignment horizontal="center" vertical="top"/>
    </xf>
    <xf numFmtId="0" fontId="12" fillId="0" borderId="2" xfId="0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168" fontId="4" fillId="0" borderId="3" xfId="1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37" fontId="12" fillId="0" borderId="0" xfId="1" applyNumberFormat="1" applyFont="1" applyFill="1" applyAlignment="1">
      <alignment horizontal="center" vertical="center"/>
    </xf>
    <xf numFmtId="37" fontId="0" fillId="0" borderId="0" xfId="1" applyNumberFormat="1" applyFont="1" applyAlignment="1">
      <alignment horizontal="left"/>
    </xf>
    <xf numFmtId="37" fontId="12" fillId="0" borderId="0" xfId="1" applyNumberFormat="1" applyFont="1" applyFill="1" applyAlignment="1">
      <alignment horizontal="center" vertical="top"/>
    </xf>
    <xf numFmtId="174" fontId="0" fillId="0" borderId="2" xfId="1" applyNumberFormat="1" applyFont="1" applyBorder="1" applyAlignment="1"/>
    <xf numFmtId="174" fontId="0" fillId="0" borderId="0" xfId="1" applyNumberFormat="1" applyFont="1" applyAlignment="1"/>
    <xf numFmtId="0" fontId="10" fillId="0" borderId="0" xfId="0" applyFont="1" applyFill="1" applyBorder="1" applyAlignment="1">
      <alignment vertical="top"/>
    </xf>
    <xf numFmtId="0" fontId="10" fillId="0" borderId="8" xfId="0" applyFont="1" applyFill="1" applyBorder="1" applyAlignment="1">
      <alignment vertical="top"/>
    </xf>
    <xf numFmtId="164" fontId="12" fillId="0" borderId="0" xfId="1" applyFont="1" applyFill="1" applyAlignment="1">
      <alignment vertical="top"/>
    </xf>
    <xf numFmtId="165" fontId="10" fillId="0" borderId="16" xfId="1" applyNumberFormat="1" applyFont="1" applyFill="1" applyBorder="1" applyAlignment="1">
      <alignment horizontal="center" vertical="top"/>
    </xf>
    <xf numFmtId="169" fontId="12" fillId="0" borderId="0" xfId="1" applyNumberFormat="1" applyFont="1" applyFill="1" applyAlignment="1">
      <alignment horizontal="center" vertical="top"/>
    </xf>
    <xf numFmtId="170" fontId="12" fillId="3" borderId="0" xfId="1" applyNumberFormat="1" applyFont="1" applyFill="1" applyAlignment="1">
      <alignment horizontal="right" vertical="top"/>
    </xf>
    <xf numFmtId="170" fontId="12" fillId="3" borderId="0" xfId="1" applyNumberFormat="1" applyFont="1" applyFill="1" applyBorder="1" applyAlignment="1">
      <alignment horizontal="right" vertical="top"/>
    </xf>
    <xf numFmtId="168" fontId="12" fillId="0" borderId="0" xfId="1" applyNumberFormat="1" applyFont="1" applyFill="1" applyBorder="1" applyAlignment="1">
      <alignment horizontal="center" vertical="top"/>
    </xf>
    <xf numFmtId="170" fontId="10" fillId="0" borderId="15" xfId="0" applyNumberFormat="1" applyFont="1" applyFill="1" applyBorder="1" applyAlignment="1">
      <alignment horizontal="center" vertical="center" wrapText="1"/>
    </xf>
    <xf numFmtId="170" fontId="0" fillId="0" borderId="2" xfId="0" applyNumberFormat="1" applyBorder="1" applyAlignment="1">
      <alignment horizontal="left"/>
    </xf>
    <xf numFmtId="170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top"/>
    </xf>
    <xf numFmtId="37" fontId="12" fillId="0" borderId="0" xfId="0" applyNumberFormat="1" applyFont="1" applyFill="1" applyBorder="1" applyAlignment="1">
      <alignment horizontal="center" vertical="top"/>
    </xf>
    <xf numFmtId="37" fontId="0" fillId="0" borderId="0" xfId="0" applyNumberFormat="1" applyAlignment="1">
      <alignment horizontal="left"/>
    </xf>
    <xf numFmtId="37" fontId="12" fillId="0" borderId="0" xfId="1" applyNumberFormat="1" applyFont="1" applyFill="1" applyAlignment="1">
      <alignment vertical="top"/>
    </xf>
    <xf numFmtId="3" fontId="5" fillId="0" borderId="0" xfId="0" applyNumberFormat="1" applyFont="1" applyAlignment="1">
      <alignment horizontal="right" vertical="top"/>
    </xf>
    <xf numFmtId="0" fontId="26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76" fontId="12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6" fillId="0" borderId="0" xfId="0" applyFont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right" vertical="center"/>
    </xf>
    <xf numFmtId="0" fontId="4" fillId="0" borderId="4" xfId="0" applyFont="1" applyFill="1" applyBorder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 wrapText="1"/>
    </xf>
    <xf numFmtId="164" fontId="10" fillId="0" borderId="4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top"/>
    </xf>
    <xf numFmtId="0" fontId="3" fillId="0" borderId="0" xfId="0" applyFont="1" applyFill="1" applyAlignment="1">
      <alignment horizontal="center" vertical="center"/>
    </xf>
    <xf numFmtId="0" fontId="9" fillId="0" borderId="0" xfId="2" applyFont="1" applyAlignment="1">
      <alignment horizontal="right" vertical="center" readingOrder="2"/>
    </xf>
    <xf numFmtId="0" fontId="8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right" vertical="center" readingOrder="2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69" fontId="10" fillId="0" borderId="2" xfId="1" applyNumberFormat="1" applyFont="1" applyFill="1" applyBorder="1" applyAlignment="1">
      <alignment horizontal="center" vertical="center" wrapText="1"/>
    </xf>
    <xf numFmtId="169" fontId="10" fillId="0" borderId="4" xfId="1" applyNumberFormat="1" applyFont="1" applyFill="1" applyBorder="1" applyAlignment="1">
      <alignment horizontal="center" vertical="center" wrapText="1"/>
    </xf>
    <xf numFmtId="164" fontId="13" fillId="0" borderId="0" xfId="1" applyFont="1" applyFill="1" applyAlignment="1">
      <alignment horizontal="righ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65" fontId="15" fillId="0" borderId="0" xfId="3" applyNumberFormat="1" applyFont="1" applyFill="1" applyAlignment="1">
      <alignment horizontal="center" vertical="center"/>
    </xf>
    <xf numFmtId="165" fontId="17" fillId="0" borderId="0" xfId="3" applyNumberFormat="1" applyFont="1" applyFill="1" applyAlignment="1">
      <alignment horizontal="right" vertical="center" readingOrder="2"/>
    </xf>
    <xf numFmtId="0" fontId="19" fillId="0" borderId="0" xfId="0" applyFont="1" applyFill="1" applyAlignment="1">
      <alignment horizontal="right" vertical="center"/>
    </xf>
    <xf numFmtId="0" fontId="10" fillId="0" borderId="3" xfId="0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right" vertical="top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B8"/>
  <sheetViews>
    <sheetView rightToLeft="1" tabSelected="1" view="pageBreakPreview" topLeftCell="B1" zoomScaleNormal="100" zoomScaleSheetLayoutView="100" workbookViewId="0">
      <selection activeCell="B19" sqref="B19"/>
    </sheetView>
  </sheetViews>
  <sheetFormatPr defaultRowHeight="27" customHeight="1" x14ac:dyDescent="0.2"/>
  <cols>
    <col min="1" max="1" width="1.42578125" hidden="1" customWidth="1"/>
    <col min="2" max="2" width="57.140625" customWidth="1"/>
  </cols>
  <sheetData>
    <row r="1" spans="2:2" ht="19.5" customHeight="1" x14ac:dyDescent="0.2"/>
    <row r="2" spans="2:2" ht="21" customHeight="1" x14ac:dyDescent="0.2"/>
    <row r="3" spans="2:2" ht="17.25" customHeight="1" x14ac:dyDescent="0.2"/>
    <row r="4" spans="2:2" ht="27" customHeight="1" x14ac:dyDescent="0.2">
      <c r="B4" s="5" t="s">
        <v>0</v>
      </c>
    </row>
    <row r="5" spans="2:2" ht="27" customHeight="1" x14ac:dyDescent="0.2">
      <c r="B5" s="5" t="s">
        <v>1</v>
      </c>
    </row>
    <row r="6" spans="2:2" ht="27" customHeight="1" x14ac:dyDescent="0.2">
      <c r="B6" s="5" t="s">
        <v>202</v>
      </c>
    </row>
    <row r="7" spans="2:2" ht="21" customHeight="1" x14ac:dyDescent="0.2"/>
    <row r="8" spans="2:2" ht="15.75" customHeight="1" x14ac:dyDescent="0.2"/>
  </sheetData>
  <sheetProtection algorithmName="SHA-512" hashValue="ejBzzEBw6Gq1V/WDgvmRPAxv+rpOWYercQWLEBbUzZhCTLI+Fh9rStk1xEx5eY6MSRaVaun6yuLuPGeAmWIZQg==" saltValue="Sm1w5MbOQMOwAo2rzf83pQ==" spinCount="100000" sheet="1" objects="1" scenarios="1" selectLockedCells="1" autoFilter="0" selectUnlockedCells="1"/>
  <pageMargins left="0.39" right="0.39" top="0.39" bottom="0.39" header="0" footer="0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V14"/>
  <sheetViews>
    <sheetView rightToLeft="1" view="pageBreakPreview" zoomScale="98" zoomScaleNormal="100" zoomScaleSheetLayoutView="98" workbookViewId="0">
      <selection activeCell="B31" sqref="B31"/>
    </sheetView>
  </sheetViews>
  <sheetFormatPr defaultRowHeight="12.75" x14ac:dyDescent="0.2"/>
  <cols>
    <col min="1" max="1" width="5.140625" customWidth="1"/>
    <col min="2" max="2" width="26" customWidth="1"/>
    <col min="3" max="3" width="1.28515625" customWidth="1"/>
    <col min="4" max="4" width="16.28515625" bestFit="1" customWidth="1"/>
    <col min="5" max="5" width="1.140625" customWidth="1"/>
    <col min="6" max="6" width="15.85546875" bestFit="1" customWidth="1"/>
    <col min="7" max="7" width="1.28515625" customWidth="1"/>
    <col min="8" max="8" width="14.85546875" bestFit="1" customWidth="1"/>
    <col min="9" max="9" width="1.28515625" customWidth="1"/>
    <col min="10" max="10" width="15" bestFit="1" customWidth="1"/>
    <col min="11" max="11" width="1.28515625" customWidth="1"/>
    <col min="12" max="12" width="13.28515625" customWidth="1"/>
    <col min="13" max="13" width="1.28515625" customWidth="1"/>
    <col min="14" max="14" width="16.5703125" bestFit="1" customWidth="1"/>
    <col min="15" max="15" width="1.28515625" customWidth="1"/>
    <col min="16" max="16" width="20.85546875" bestFit="1" customWidth="1"/>
    <col min="17" max="17" width="1.28515625" customWidth="1"/>
    <col min="18" max="18" width="19.85546875" bestFit="1" customWidth="1"/>
    <col min="19" max="19" width="1.28515625" customWidth="1"/>
    <col min="20" max="20" width="20.85546875" bestFit="1" customWidth="1"/>
    <col min="21" max="21" width="1.28515625" customWidth="1"/>
    <col min="22" max="22" width="12.140625" customWidth="1"/>
    <col min="23" max="23" width="0.28515625" customWidth="1"/>
  </cols>
  <sheetData>
    <row r="1" spans="1:22" ht="29.1" customHeight="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</row>
    <row r="2" spans="1:22" ht="21.7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22" ht="21.75" customHeight="1" x14ac:dyDescent="0.2">
      <c r="A3" s="221" t="str">
        <f>'صورت وضعیت'!B6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22" ht="14.45" customHeight="1" x14ac:dyDescent="0.2"/>
    <row r="5" spans="1:22" ht="19.5" customHeight="1" x14ac:dyDescent="0.2">
      <c r="A5" s="14" t="s">
        <v>137</v>
      </c>
      <c r="B5" s="257" t="s">
        <v>138</v>
      </c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</row>
    <row r="6" spans="1:22" ht="14.45" customHeight="1" x14ac:dyDescent="0.2">
      <c r="D6" s="252" t="s">
        <v>130</v>
      </c>
      <c r="E6" s="252"/>
      <c r="F6" s="252"/>
      <c r="G6" s="252"/>
      <c r="H6" s="252"/>
      <c r="I6" s="252"/>
      <c r="J6" s="252"/>
      <c r="K6" s="252"/>
      <c r="L6" s="252"/>
      <c r="N6" s="252" t="s">
        <v>131</v>
      </c>
      <c r="O6" s="252"/>
      <c r="P6" s="229"/>
      <c r="Q6" s="252"/>
      <c r="R6" s="252"/>
      <c r="S6" s="252"/>
      <c r="T6" s="252"/>
      <c r="U6" s="252"/>
      <c r="V6" s="252"/>
    </row>
    <row r="7" spans="1:22" ht="14.45" customHeight="1" x14ac:dyDescent="0.2">
      <c r="A7" s="229" t="s">
        <v>38</v>
      </c>
      <c r="B7" s="229"/>
      <c r="D7" s="237" t="s">
        <v>139</v>
      </c>
      <c r="E7" s="2"/>
      <c r="F7" s="237" t="s">
        <v>134</v>
      </c>
      <c r="G7" s="2"/>
      <c r="H7" s="237" t="s">
        <v>135</v>
      </c>
      <c r="I7" s="2"/>
      <c r="J7" s="239" t="s">
        <v>27</v>
      </c>
      <c r="K7" s="239"/>
      <c r="L7" s="239"/>
      <c r="N7" s="237" t="s">
        <v>139</v>
      </c>
      <c r="O7" s="2"/>
      <c r="P7" s="255" t="s">
        <v>134</v>
      </c>
      <c r="Q7" s="2"/>
      <c r="R7" s="237" t="s">
        <v>135</v>
      </c>
      <c r="S7" s="2"/>
      <c r="T7" s="239" t="s">
        <v>27</v>
      </c>
      <c r="U7" s="239"/>
      <c r="V7" s="239"/>
    </row>
    <row r="8" spans="1:22" ht="41.25" customHeight="1" x14ac:dyDescent="0.2">
      <c r="A8" s="223"/>
      <c r="B8" s="223"/>
      <c r="D8" s="223"/>
      <c r="F8" s="223"/>
      <c r="H8" s="223"/>
      <c r="J8" s="4" t="s">
        <v>108</v>
      </c>
      <c r="K8" s="2"/>
      <c r="L8" s="4" t="s">
        <v>116</v>
      </c>
      <c r="N8" s="223"/>
      <c r="P8" s="251"/>
      <c r="R8" s="223"/>
      <c r="T8" s="3" t="s">
        <v>108</v>
      </c>
      <c r="U8" s="2"/>
      <c r="V8" s="4" t="s">
        <v>116</v>
      </c>
    </row>
    <row r="9" spans="1:22" ht="21.75" customHeight="1" x14ac:dyDescent="0.2">
      <c r="A9" s="189" t="s">
        <v>43</v>
      </c>
      <c r="B9" s="189"/>
      <c r="D9" s="42">
        <v>0</v>
      </c>
      <c r="F9" s="42" cm="1">
        <f t="array" ref="F9:G9">SUMIFS('درآمد ناشی از تغییر قیمت اوراق'!I:I,'درآمد ناشی از تغییر قیمت اوراق'!A:A,A9:B9)</f>
        <v>17995060189</v>
      </c>
      <c r="G9">
        <v>0</v>
      </c>
      <c r="H9" s="42" cm="1">
        <f t="array" ref="H9:I9">SUMIFS('درآمد ناشی از فروش'!G:G,'درآمد ناشی از فروش'!A:A,A9:B9)</f>
        <v>0</v>
      </c>
      <c r="I9">
        <v>0</v>
      </c>
      <c r="J9" s="32">
        <v>3190575159</v>
      </c>
      <c r="L9" s="129">
        <f>J9/درآمد!$M$1*100</f>
        <v>0.16499956024466469</v>
      </c>
      <c r="N9" s="150">
        <f>SUMIFS('درآمد سود سهام'!S:S,'درآمد سود سهام'!A:A,A9)</f>
        <v>0</v>
      </c>
      <c r="O9" s="82"/>
      <c r="P9" s="175">
        <f>SUMIFS('درآمد ناشی از تغییر قیمت اوراق'!Q:Q,'درآمد ناشی از تغییر قیمت اوراق'!A:A,A9)</f>
        <v>30400512902</v>
      </c>
      <c r="Q9" s="82"/>
      <c r="R9" s="176">
        <f>SUMIFS('درآمد ناشی از فروش'!Q:Q,'درآمد ناشی از فروش'!A:A,A9)</f>
        <v>2530704584</v>
      </c>
      <c r="S9" s="82"/>
      <c r="T9" s="176">
        <f>N9+P9+R9</f>
        <v>32931217486</v>
      </c>
      <c r="V9" s="204">
        <f>T9/درآمد!$F$13*100</f>
        <v>1.0732273525302991</v>
      </c>
    </row>
    <row r="10" spans="1:22" ht="21.75" customHeight="1" x14ac:dyDescent="0.2">
      <c r="A10" s="189" t="s">
        <v>42</v>
      </c>
      <c r="B10" s="189"/>
      <c r="D10" s="42">
        <v>0</v>
      </c>
      <c r="F10" s="42" cm="1">
        <f t="array" ref="F10:G10">SUMIFS('درآمد ناشی از تغییر قیمت اوراق'!I:I,'درآمد ناشی از تغییر قیمت اوراق'!A:A,A10:B10)</f>
        <v>-1736844484</v>
      </c>
      <c r="G10">
        <v>0</v>
      </c>
      <c r="H10" s="42" cm="1">
        <f t="array" ref="H10:I10">SUMIFS('درآمد ناشی از فروش'!G:G,'درآمد ناشی از فروش'!A:A,A10:B10)</f>
        <v>0</v>
      </c>
      <c r="I10">
        <v>0</v>
      </c>
      <c r="J10" s="32">
        <v>1914494514</v>
      </c>
      <c r="L10" s="129">
        <f>J10/درآمد!$M$1*100</f>
        <v>9.9007463281269484E-2</v>
      </c>
      <c r="N10" s="150">
        <f>SUMIFS('درآمد سود سهام'!S:S,'درآمد سود سهام'!A:A,A10)</f>
        <v>0</v>
      </c>
      <c r="O10" s="82"/>
      <c r="P10" s="175">
        <f>SUMIFS('درآمد ناشی از تغییر قیمت اوراق'!Q:Q,'درآمد ناشی از تغییر قیمت اوراق'!A:A,A10)</f>
        <v>693458140</v>
      </c>
      <c r="Q10" s="82"/>
      <c r="R10" s="176">
        <f>SUMIFS('درآمد ناشی از فروش'!Q:Q,'درآمد ناشی از فروش'!A:A,A10)</f>
        <v>3318586992</v>
      </c>
      <c r="S10" s="82"/>
      <c r="T10" s="176">
        <f>N10+P10+R10</f>
        <v>4012045132</v>
      </c>
      <c r="V10" s="204">
        <f>T10/درآمد!$F$13*100</f>
        <v>0.13075242593381095</v>
      </c>
    </row>
    <row r="11" spans="1:22" ht="21.75" customHeight="1" x14ac:dyDescent="0.2">
      <c r="A11" s="189" t="s">
        <v>41</v>
      </c>
      <c r="B11" s="189"/>
      <c r="D11" s="42">
        <v>0</v>
      </c>
      <c r="F11" s="42" cm="1">
        <f t="array" ref="F11:G11">SUMIFS('درآمد ناشی از تغییر قیمت اوراق'!I:I,'درآمد ناشی از تغییر قیمت اوراق'!A:A,A11:B11)</f>
        <v>0</v>
      </c>
      <c r="G11">
        <v>0</v>
      </c>
      <c r="H11" s="42" cm="1">
        <f t="array" ref="H11:I11">SUMIFS('درآمد ناشی از فروش'!G:G,'درآمد ناشی از فروش'!A:A,A11:B11)</f>
        <v>0</v>
      </c>
      <c r="I11">
        <v>0</v>
      </c>
      <c r="J11" s="32">
        <v>214029373</v>
      </c>
      <c r="L11" s="129">
        <f>J11/درآمد!$M$1*100</f>
        <v>1.1068459655252182E-2</v>
      </c>
      <c r="N11" s="150">
        <f>SUMIFS('درآمد سود سهام'!S:S,'درآمد سود سهام'!A:A,A11)</f>
        <v>0</v>
      </c>
      <c r="O11" s="82"/>
      <c r="P11" s="175">
        <f>SUMIFS('درآمد ناشی از تغییر قیمت اوراق'!Q:Q,'درآمد ناشی از تغییر قیمت اوراق'!A:A,A11)</f>
        <v>0</v>
      </c>
      <c r="Q11" s="82"/>
      <c r="R11" s="176">
        <f>SUMIFS('درآمد ناشی از فروش'!Q:Q,'درآمد ناشی از فروش'!A:A,A11)</f>
        <v>1564671877</v>
      </c>
      <c r="S11" s="82"/>
      <c r="T11" s="176">
        <f>N11+P11+R11</f>
        <v>1564671877</v>
      </c>
      <c r="V11" s="204">
        <f>T11/درآمد!$F$13*100</f>
        <v>5.0992607754184009E-2</v>
      </c>
    </row>
    <row r="12" spans="1:22" ht="21.75" customHeight="1" x14ac:dyDescent="0.2">
      <c r="A12" s="189" t="s">
        <v>44</v>
      </c>
      <c r="B12" s="189"/>
      <c r="C12" s="6"/>
      <c r="D12" s="42">
        <v>0</v>
      </c>
      <c r="E12" s="6"/>
      <c r="F12" s="32" cm="1">
        <f t="array" ref="F12:G12">SUMIFS('درآمد ناشی از تغییر قیمت اوراق'!I:I,'درآمد ناشی از تغییر قیمت اوراق'!A:A,A12:B12)</f>
        <v>0</v>
      </c>
      <c r="G12" s="6">
        <v>0</v>
      </c>
      <c r="H12" s="32" cm="1">
        <f t="array" ref="H12:I12">SUMIFS('درآمد ناشی از فروش'!G:G,'درآمد ناشی از فروش'!A:A,A12:B12)</f>
        <v>9978251360</v>
      </c>
      <c r="I12" s="6">
        <v>0</v>
      </c>
      <c r="J12" s="32">
        <v>1351653087</v>
      </c>
      <c r="K12" s="6"/>
      <c r="L12" s="129">
        <f>J12/درآمد!$M$1*100</f>
        <v>6.9900301307505894E-2</v>
      </c>
      <c r="M12" s="6"/>
      <c r="N12" s="150">
        <f>SUMIFS('درآمد سود سهام'!S:S,'درآمد سود سهام'!A:A,A12)</f>
        <v>0</v>
      </c>
      <c r="O12" s="92"/>
      <c r="P12" s="175">
        <f>SUMIFS('درآمد ناشی از تغییر قیمت اوراق'!Q:Q,'درآمد ناشی از تغییر قیمت اوراق'!A:A,A12)</f>
        <v>0</v>
      </c>
      <c r="Q12" s="92"/>
      <c r="R12" s="176">
        <f>SUMIFS('درآمد ناشی از فروش'!Q:Q,'درآمد ناشی از فروش'!A:A,A12)</f>
        <v>1063479400</v>
      </c>
      <c r="S12" s="92"/>
      <c r="T12" s="176">
        <f>N12+P12+R12</f>
        <v>1063479400</v>
      </c>
      <c r="U12" s="6"/>
      <c r="V12" s="204">
        <f>T12/درآمد!$F$13*100</f>
        <v>3.4658760533762031E-2</v>
      </c>
    </row>
    <row r="13" spans="1:22" ht="21.75" customHeight="1" thickBot="1" x14ac:dyDescent="0.25">
      <c r="A13" s="229"/>
      <c r="B13" s="229"/>
      <c r="D13" s="12" t="s">
        <v>183</v>
      </c>
      <c r="F13" s="130">
        <f>SUM(F9:F12)</f>
        <v>16258215705</v>
      </c>
      <c r="G13" s="131"/>
      <c r="H13" s="30">
        <f>SUM(H9:H12)</f>
        <v>9978251360</v>
      </c>
      <c r="I13" s="131"/>
      <c r="J13" s="30">
        <f>SUM(J9:J12)</f>
        <v>6670752133</v>
      </c>
      <c r="K13" s="131"/>
      <c r="L13" s="188">
        <f>SUM(L9:L12)</f>
        <v>0.34497578448869226</v>
      </c>
      <c r="M13" s="131"/>
      <c r="N13" s="174" t="s">
        <v>183</v>
      </c>
      <c r="O13" s="131"/>
      <c r="P13" s="30">
        <f>SUM(P9:P12)</f>
        <v>31093971042</v>
      </c>
      <c r="Q13" s="131"/>
      <c r="R13" s="30">
        <f>SUM(R9:R12)</f>
        <v>8477442853</v>
      </c>
      <c r="S13" s="131"/>
      <c r="T13" s="30">
        <f>SUM(T9:T12)</f>
        <v>39571413895</v>
      </c>
      <c r="U13" s="131"/>
      <c r="V13" s="142">
        <f>SUM(V9:V12)</f>
        <v>1.289631146752056</v>
      </c>
    </row>
    <row r="14" spans="1:22" ht="13.5" thickTop="1" x14ac:dyDescent="0.2"/>
  </sheetData>
  <sheetProtection algorithmName="SHA-512" hashValue="aR2+izZfunz5olb/l144bYw/k0ZGzOCDfNcsLR1mgHe6lZFP32V5KyeIqA80bKFAz3U4FGTVJIHB1TrixoAajQ==" saltValue="bgwE48dcxO6GBHBm6Qh3Dw==" spinCount="100000" sheet="1" objects="1" scenarios="1" selectLockedCells="1" autoFilter="0" selectUnlockedCells="1"/>
  <sortState xmlns:xlrd2="http://schemas.microsoft.com/office/spreadsheetml/2017/richdata2" ref="A9:V12">
    <sortCondition descending="1" ref="T9:T12"/>
  </sortState>
  <mergeCells count="16">
    <mergeCell ref="F7:F8"/>
    <mergeCell ref="H7:H8"/>
    <mergeCell ref="A13:B13"/>
    <mergeCell ref="A7:B8"/>
    <mergeCell ref="D7:D8"/>
    <mergeCell ref="J7:L7"/>
    <mergeCell ref="T7:V7"/>
    <mergeCell ref="R7:R8"/>
    <mergeCell ref="P7:P8"/>
    <mergeCell ref="N7:N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R34"/>
  <sheetViews>
    <sheetView rightToLeft="1" view="pageBreakPreview" topLeftCell="A16" zoomScale="91" zoomScaleNormal="100" zoomScaleSheetLayoutView="91" workbookViewId="0">
      <selection activeCell="N53" sqref="N53"/>
    </sheetView>
  </sheetViews>
  <sheetFormatPr defaultRowHeight="12.75" x14ac:dyDescent="0.2"/>
  <cols>
    <col min="1" max="1" width="5.140625" customWidth="1"/>
    <col min="2" max="2" width="22.42578125" customWidth="1"/>
    <col min="3" max="3" width="1.28515625" customWidth="1"/>
    <col min="4" max="4" width="23" bestFit="1" customWidth="1"/>
    <col min="5" max="5" width="1.28515625" customWidth="1"/>
    <col min="6" max="6" width="21.140625" bestFit="1" customWidth="1"/>
    <col min="7" max="7" width="1.28515625" customWidth="1"/>
    <col min="8" max="8" width="21.5703125" bestFit="1" customWidth="1"/>
    <col min="9" max="9" width="1.28515625" customWidth="1"/>
    <col min="10" max="10" width="23.140625" bestFit="1" customWidth="1"/>
    <col min="11" max="11" width="1.28515625" customWidth="1"/>
    <col min="12" max="12" width="25.140625" bestFit="1" customWidth="1"/>
    <col min="13" max="13" width="1.28515625" customWidth="1"/>
    <col min="14" max="14" width="22.7109375" bestFit="1" customWidth="1"/>
    <col min="15" max="15" width="1.28515625" customWidth="1"/>
    <col min="16" max="16" width="20.42578125" bestFit="1" customWidth="1"/>
    <col min="17" max="17" width="1.28515625" customWidth="1"/>
    <col min="18" max="18" width="22.85546875" bestFit="1" customWidth="1"/>
    <col min="19" max="19" width="0.28515625" customWidth="1"/>
  </cols>
  <sheetData>
    <row r="1" spans="1:18" ht="29.1" customHeight="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</row>
    <row r="2" spans="1:18" ht="21.7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</row>
    <row r="3" spans="1:18" ht="21.75" customHeight="1" x14ac:dyDescent="0.2">
      <c r="A3" s="221" t="str">
        <f>سهام!A3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</row>
    <row r="4" spans="1:18" ht="14.45" customHeight="1" x14ac:dyDescent="0.2"/>
    <row r="5" spans="1:18" ht="18.75" customHeight="1" x14ac:dyDescent="0.2">
      <c r="A5" s="27" t="s">
        <v>140</v>
      </c>
      <c r="B5" s="257" t="s">
        <v>141</v>
      </c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</row>
    <row r="6" spans="1:18" ht="14.45" customHeight="1" x14ac:dyDescent="0.2">
      <c r="D6" s="244" t="s">
        <v>130</v>
      </c>
      <c r="E6" s="244"/>
      <c r="F6" s="244"/>
      <c r="G6" s="244"/>
      <c r="H6" s="244"/>
      <c r="I6" s="244"/>
      <c r="J6" s="244"/>
      <c r="L6" s="244" t="s">
        <v>131</v>
      </c>
      <c r="M6" s="244"/>
      <c r="N6" s="244"/>
      <c r="O6" s="244"/>
      <c r="P6" s="244"/>
      <c r="Q6" s="244"/>
      <c r="R6" s="244"/>
    </row>
    <row r="7" spans="1:18" ht="14.45" customHeight="1" x14ac:dyDescent="0.2">
      <c r="A7" s="229" t="s">
        <v>142</v>
      </c>
      <c r="B7" s="229"/>
      <c r="D7" s="243" t="s">
        <v>143</v>
      </c>
      <c r="E7" s="2"/>
      <c r="F7" s="243" t="s">
        <v>134</v>
      </c>
      <c r="G7" s="2"/>
      <c r="H7" s="243" t="s">
        <v>135</v>
      </c>
      <c r="I7" s="2"/>
      <c r="J7" s="243" t="s">
        <v>27</v>
      </c>
      <c r="L7" s="243" t="s">
        <v>143</v>
      </c>
      <c r="M7" s="2"/>
      <c r="N7" s="243" t="s">
        <v>134</v>
      </c>
      <c r="O7" s="2"/>
      <c r="P7" s="243" t="s">
        <v>135</v>
      </c>
      <c r="Q7" s="2"/>
      <c r="R7" s="243" t="s">
        <v>27</v>
      </c>
    </row>
    <row r="8" spans="1:18" ht="14.45" customHeight="1" x14ac:dyDescent="0.2">
      <c r="A8" s="223"/>
      <c r="B8" s="223"/>
      <c r="D8" s="244"/>
      <c r="F8" s="244"/>
      <c r="H8" s="244"/>
      <c r="J8" s="244"/>
      <c r="L8" s="244"/>
      <c r="N8" s="244"/>
      <c r="P8" s="244"/>
      <c r="R8" s="244"/>
    </row>
    <row r="9" spans="1:18" ht="21.75" customHeight="1" x14ac:dyDescent="0.2">
      <c r="A9" s="190" t="s">
        <v>76</v>
      </c>
      <c r="B9" s="190"/>
      <c r="D9" s="192" cm="1">
        <f t="array" ref="D9:E9">SUMIFS('سود اوراق بهادار'!N:N,'سود اوراق بهادار'!A:A,A9:B9)</f>
        <v>22871956284</v>
      </c>
      <c r="E9" s="193">
        <v>0</v>
      </c>
      <c r="F9" s="192" cm="1">
        <f t="array" ref="F9:G9">SUMIFS('درآمد ناشی از تغییر قیمت اوراق'!I:I,'درآمد ناشی از تغییر قیمت اوراق'!A:A,A9:B9)</f>
        <v>0</v>
      </c>
      <c r="G9" s="193">
        <v>0</v>
      </c>
      <c r="H9" s="194" cm="1">
        <f t="array" ref="H9:I9">SUMIFS('درآمد ناشی از فروش'!G:G,'درآمد ناشی از فروش'!A:A,A9:B9)</f>
        <v>3274645224122</v>
      </c>
      <c r="I9" s="193">
        <v>0</v>
      </c>
      <c r="J9" s="192">
        <f t="shared" ref="J9:J33" si="0">D9+F9+H9</f>
        <v>3297517180406</v>
      </c>
      <c r="K9" s="193"/>
      <c r="L9" s="192" cm="1">
        <f t="array" ref="L9:M9">SUMIFS('سود اوراق بهادار'!T:T,'سود اوراق بهادار'!A:A,A9:B9)</f>
        <v>319224435415</v>
      </c>
      <c r="M9" s="193">
        <v>0</v>
      </c>
      <c r="N9" s="192" cm="1">
        <f t="array" ref="N9:O9">SUMIFS('درآمد ناشی از تغییر قیمت اوراق'!Q:Q,'درآمد ناشی از تغییر قیمت اوراق'!A:A,A9:B9)</f>
        <v>0</v>
      </c>
      <c r="O9" s="193">
        <v>0</v>
      </c>
      <c r="P9" s="194" cm="1">
        <f t="array" ref="P9:Q9">SUMIFS('درآمد ناشی از فروش'!Q:Q,'درآمد ناشی از فروش'!A:A,A9:B9)</f>
        <v>158643775878</v>
      </c>
      <c r="Q9" s="193">
        <v>0</v>
      </c>
      <c r="R9" s="194">
        <f t="shared" ref="R9:R33" si="1">L9+N9+P9</f>
        <v>477868211293</v>
      </c>
    </row>
    <row r="10" spans="1:18" ht="21.75" customHeight="1" x14ac:dyDescent="0.2">
      <c r="A10" s="191" t="s">
        <v>91</v>
      </c>
      <c r="B10" s="191"/>
      <c r="D10" s="192" cm="1">
        <f t="array" ref="D10:E10">SUMIFS('سود اوراق بهادار'!N:N,'سود اوراق بهادار'!A:A,A10:B10)</f>
        <v>0</v>
      </c>
      <c r="E10" s="193">
        <v>0</v>
      </c>
      <c r="F10" s="192" cm="1">
        <f t="array" ref="F10:G10">SUMIFS('درآمد ناشی از تغییر قیمت اوراق'!I:I,'درآمد ناشی از تغییر قیمت اوراق'!A:A,A10:B10)</f>
        <v>0</v>
      </c>
      <c r="G10" s="193">
        <v>0</v>
      </c>
      <c r="H10" s="194" cm="1">
        <f t="array" ref="H10:I10">SUMIFS('درآمد ناشی از فروش'!G:G,'درآمد ناشی از فروش'!A:A,A10:B10)</f>
        <v>0</v>
      </c>
      <c r="I10" s="193">
        <v>0</v>
      </c>
      <c r="J10" s="192">
        <f t="shared" si="0"/>
        <v>0</v>
      </c>
      <c r="K10" s="193"/>
      <c r="L10" s="192" cm="1">
        <f t="array" ref="L10:M10">SUMIFS('سود اوراق بهادار'!T:T,'سود اوراق بهادار'!A:A,A10:B10)</f>
        <v>191732296875</v>
      </c>
      <c r="M10" s="193">
        <v>0</v>
      </c>
      <c r="N10" s="192" cm="1">
        <f t="array" ref="N10:O10">SUMIFS('درآمد ناشی از تغییر قیمت اوراق'!Q:Q,'درآمد ناشی از تغییر قیمت اوراق'!A:A,A10:B10)</f>
        <v>0</v>
      </c>
      <c r="O10" s="193">
        <v>0</v>
      </c>
      <c r="P10" s="194" cm="1">
        <f t="array" ref="P10:Q10">SUMIFS('درآمد ناشی از فروش'!Q:Q,'درآمد ناشی از فروش'!A:A,A10:B10)</f>
        <v>180520000000</v>
      </c>
      <c r="Q10" s="193">
        <v>0</v>
      </c>
      <c r="R10" s="194">
        <f t="shared" si="1"/>
        <v>372252296875</v>
      </c>
    </row>
    <row r="11" spans="1:18" ht="21.75" customHeight="1" x14ac:dyDescent="0.2">
      <c r="A11" s="191" t="s">
        <v>85</v>
      </c>
      <c r="B11" s="191"/>
      <c r="D11" s="192" cm="1">
        <f t="array" ref="D11:E11">SUMIFS('سود اوراق بهادار'!N:N,'سود اوراق بهادار'!A:A,A11:B11)</f>
        <v>34327703320</v>
      </c>
      <c r="E11" s="193">
        <v>0</v>
      </c>
      <c r="F11" s="192" cm="1">
        <f t="array" ref="F11:G11">SUMIFS('درآمد ناشی از تغییر قیمت اوراق'!I:I,'درآمد ناشی از تغییر قیمت اوراق'!A:A,A11:B11)</f>
        <v>9528072723</v>
      </c>
      <c r="G11" s="193">
        <v>0</v>
      </c>
      <c r="H11" s="194" cm="1">
        <f t="array" ref="H11:I11">SUMIFS('درآمد ناشی از فروش'!G:G,'درآمد ناشی از فروش'!A:A,A11:B11)</f>
        <v>0</v>
      </c>
      <c r="I11" s="193">
        <v>0</v>
      </c>
      <c r="J11" s="192">
        <f t="shared" si="0"/>
        <v>43855776043</v>
      </c>
      <c r="K11" s="193"/>
      <c r="L11" s="192" cm="1">
        <f t="array" ref="L11:M11">SUMIFS('سود اوراق بهادار'!T:T,'سود اوراق بهادار'!A:A,A11:B11)</f>
        <v>285404966604</v>
      </c>
      <c r="M11" s="193">
        <v>0</v>
      </c>
      <c r="N11" s="192" cm="1">
        <f t="array" ref="N11:O11">SUMIFS('درآمد ناشی از تغییر قیمت اوراق'!Q:Q,'درآمد ناشی از تغییر قیمت اوراق'!A:A,A11:B11)</f>
        <v>69732558675</v>
      </c>
      <c r="O11" s="193">
        <v>0</v>
      </c>
      <c r="P11" s="194" cm="1">
        <f t="array" ref="P11:Q11">SUMIFS('درآمد ناشی از فروش'!Q:Q,'درآمد ناشی از فروش'!A:A,A11:B11)</f>
        <v>0</v>
      </c>
      <c r="Q11" s="193">
        <v>0</v>
      </c>
      <c r="R11" s="194">
        <f t="shared" si="1"/>
        <v>355137525279</v>
      </c>
    </row>
    <row r="12" spans="1:18" ht="21.75" customHeight="1" x14ac:dyDescent="0.2">
      <c r="A12" s="191" t="s">
        <v>79</v>
      </c>
      <c r="B12" s="191"/>
      <c r="D12" s="192" cm="1">
        <f t="array" ref="D12:E12">SUMIFS('سود اوراق بهادار'!N:N,'سود اوراق بهادار'!A:A,A12:B12)</f>
        <v>33800726689</v>
      </c>
      <c r="E12" s="193">
        <v>0</v>
      </c>
      <c r="F12" s="192" cm="1">
        <f t="array" ref="F12:G12">SUMIFS('درآمد ناشی از تغییر قیمت اوراق'!I:I,'درآمد ناشی از تغییر قیمت اوراق'!A:A,A12:B12)</f>
        <v>0</v>
      </c>
      <c r="G12" s="193">
        <v>0</v>
      </c>
      <c r="H12" s="194" cm="1">
        <f t="array" ref="H12:I12">SUMIFS('درآمد ناشی از فروش'!G:G,'درآمد ناشی از فروش'!A:A,A12:B12)</f>
        <v>0</v>
      </c>
      <c r="I12" s="193">
        <v>0</v>
      </c>
      <c r="J12" s="192">
        <f t="shared" si="0"/>
        <v>33800726689</v>
      </c>
      <c r="K12" s="193"/>
      <c r="L12" s="192" cm="1">
        <f t="array" ref="L12:M12">SUMIFS('سود اوراق بهادار'!T:T,'سود اوراق بهادار'!A:A,A12:B12)</f>
        <v>290422277288</v>
      </c>
      <c r="M12" s="193">
        <v>0</v>
      </c>
      <c r="N12" s="192" cm="1">
        <f t="array" ref="N12:O12">SUMIFS('درآمد ناشی از تغییر قیمت اوراق'!Q:Q,'درآمد ناشی از تغییر قیمت اوراق'!A:A,A12:B12)</f>
        <v>-120000000</v>
      </c>
      <c r="O12" s="193">
        <v>0</v>
      </c>
      <c r="P12" s="194" cm="1">
        <f t="array" ref="P12:Q12">SUMIFS('درآمد ناشی از فروش'!Q:Q,'درآمد ناشی از فروش'!A:A,A12:B12)</f>
        <v>0</v>
      </c>
      <c r="Q12" s="193">
        <v>0</v>
      </c>
      <c r="R12" s="194">
        <f t="shared" si="1"/>
        <v>290302277288</v>
      </c>
    </row>
    <row r="13" spans="1:18" ht="21.75" customHeight="1" x14ac:dyDescent="0.2">
      <c r="A13" s="191" t="s">
        <v>75</v>
      </c>
      <c r="B13" s="191"/>
      <c r="D13" s="192" cm="1">
        <f t="array" ref="D13:E13">SUMIFS('سود اوراق بهادار'!N:N,'سود اوراق بهادار'!A:A,A13:B13)</f>
        <v>0</v>
      </c>
      <c r="E13" s="193">
        <v>0</v>
      </c>
      <c r="F13" s="192" cm="1">
        <f t="array" ref="F13:G13">SUMIFS('درآمد ناشی از تغییر قیمت اوراق'!I:I,'درآمد ناشی از تغییر قیمت اوراق'!A:A,A13:B13)</f>
        <v>0</v>
      </c>
      <c r="G13" s="193">
        <v>0</v>
      </c>
      <c r="H13" s="194" cm="1">
        <f t="array" ref="H13:I13">SUMIFS('درآمد ناشی از فروش'!G:G,'درآمد ناشی از فروش'!A:A,A13:B13)</f>
        <v>0</v>
      </c>
      <c r="I13" s="193">
        <v>0</v>
      </c>
      <c r="J13" s="192">
        <f t="shared" si="0"/>
        <v>0</v>
      </c>
      <c r="K13" s="193"/>
      <c r="L13" s="192" cm="1">
        <f t="array" ref="L13:M13">SUMIFS('سود اوراق بهادار'!T:T,'سود اوراق بهادار'!A:A,A13:B13)</f>
        <v>124635581467</v>
      </c>
      <c r="M13" s="193">
        <v>0</v>
      </c>
      <c r="N13" s="192" cm="1">
        <f t="array" ref="N13:O13">SUMIFS('درآمد ناشی از تغییر قیمت اوراق'!Q:Q,'درآمد ناشی از تغییر قیمت اوراق'!A:A,A13:B13)</f>
        <v>0</v>
      </c>
      <c r="O13" s="193">
        <v>0</v>
      </c>
      <c r="P13" s="194" cm="1">
        <f t="array" ref="P13:Q13">SUMIFS('درآمد ناشی از فروش'!Q:Q,'درآمد ناشی از فروش'!A:A,A13:B13)</f>
        <v>70040519030</v>
      </c>
      <c r="Q13" s="193">
        <v>0</v>
      </c>
      <c r="R13" s="194">
        <f t="shared" si="1"/>
        <v>194676100497</v>
      </c>
    </row>
    <row r="14" spans="1:18" ht="21.75" customHeight="1" x14ac:dyDescent="0.2">
      <c r="A14" s="191" t="s">
        <v>88</v>
      </c>
      <c r="B14" s="191"/>
      <c r="D14" s="192" cm="1">
        <f t="array" ref="D14:E14">SUMIFS('سود اوراق بهادار'!N:N,'سود اوراق بهادار'!A:A,A14:B14)</f>
        <v>18935844884</v>
      </c>
      <c r="E14" s="193">
        <v>0</v>
      </c>
      <c r="F14" s="192" cm="1">
        <f t="array" ref="F14:G14">SUMIFS('درآمد ناشی از تغییر قیمت اوراق'!I:I,'درآمد ناشی از تغییر قیمت اوراق'!A:A,A14:B14)</f>
        <v>0</v>
      </c>
      <c r="G14" s="193">
        <v>0</v>
      </c>
      <c r="H14" s="194" cm="1">
        <f t="array" ref="H14:I14">SUMIFS('درآمد ناشی از فروش'!G:G,'درآمد ناشی از فروش'!A:A,A14:B14)</f>
        <v>0</v>
      </c>
      <c r="I14" s="193">
        <v>0</v>
      </c>
      <c r="J14" s="192">
        <f t="shared" si="0"/>
        <v>18935844884</v>
      </c>
      <c r="K14" s="193"/>
      <c r="L14" s="192" cm="1">
        <f t="array" ref="L14:M14">SUMIFS('سود اوراق بهادار'!T:T,'سود اوراق بهادار'!A:A,A14:B14)</f>
        <v>100850849663</v>
      </c>
      <c r="M14" s="193">
        <v>0</v>
      </c>
      <c r="N14" s="192" cm="1">
        <f t="array" ref="N14:O14">SUMIFS('درآمد ناشی از تغییر قیمت اوراق'!Q:Q,'درآمد ناشی از تغییر قیمت اوراق'!A:A,A14:B14)</f>
        <v>-90625000</v>
      </c>
      <c r="O14" s="193">
        <v>0</v>
      </c>
      <c r="P14" s="194" cm="1">
        <f t="array" ref="P14:Q14">SUMIFS('درآمد ناشی از فروش'!Q:Q,'درآمد ناشی از فروش'!A:A,A14:B14)</f>
        <v>0</v>
      </c>
      <c r="Q14" s="193">
        <v>0</v>
      </c>
      <c r="R14" s="194">
        <f t="shared" si="1"/>
        <v>100760224663</v>
      </c>
    </row>
    <row r="15" spans="1:18" ht="21.75" customHeight="1" x14ac:dyDescent="0.2">
      <c r="A15" s="191" t="s">
        <v>197</v>
      </c>
      <c r="B15" s="191"/>
      <c r="D15" s="192" cm="1">
        <f t="array" ref="D15:E15">SUMIFS('سود اوراق بهادار'!N:N,'سود اوراق بهادار'!A:A,A15:B15)</f>
        <v>27682479510</v>
      </c>
      <c r="E15" s="193">
        <v>0</v>
      </c>
      <c r="F15" s="192" cm="1">
        <f t="array" ref="F15:G15">SUMIFS('درآمد ناشی از تغییر قیمت اوراق'!I:I,'درآمد ناشی از تغییر قیمت اوراق'!A:A,A15:B15)</f>
        <v>0</v>
      </c>
      <c r="G15" s="193">
        <v>0</v>
      </c>
      <c r="H15" s="194" cm="1">
        <f t="array" ref="H15:I15">SUMIFS('درآمد ناشی از فروش'!G:G,'درآمد ناشی از فروش'!A:A,A15:B15)</f>
        <v>0</v>
      </c>
      <c r="I15" s="193">
        <v>0</v>
      </c>
      <c r="J15" s="192">
        <f t="shared" si="0"/>
        <v>27682479510</v>
      </c>
      <c r="K15" s="193"/>
      <c r="L15" s="192" cm="1">
        <f t="array" ref="L15:M15">SUMIFS('سود اوراق بهادار'!T:T,'سود اوراق بهادار'!A:A,A15:B15)</f>
        <v>40229995447</v>
      </c>
      <c r="M15" s="193">
        <v>0</v>
      </c>
      <c r="N15" s="192" cm="1">
        <f t="array" ref="N15:O15">SUMIFS('درآمد ناشی از تغییر قیمت اوراق'!Q:Q,'درآمد ناشی از تغییر قیمت اوراق'!A:A,A15:B15)</f>
        <v>-271875000</v>
      </c>
      <c r="O15" s="193">
        <v>0</v>
      </c>
      <c r="P15" s="194" cm="1">
        <f t="array" ref="P15:Q15">SUMIFS('درآمد ناشی از فروش'!Q:Q,'درآمد ناشی از فروش'!A:A,A15:B15)</f>
        <v>0</v>
      </c>
      <c r="Q15" s="193">
        <v>0</v>
      </c>
      <c r="R15" s="194">
        <f t="shared" si="1"/>
        <v>39958120447</v>
      </c>
    </row>
    <row r="16" spans="1:18" ht="21.75" customHeight="1" x14ac:dyDescent="0.2">
      <c r="A16" s="191" t="s">
        <v>208</v>
      </c>
      <c r="B16" s="191"/>
      <c r="D16" s="192" cm="1">
        <f t="array" ref="D16:E16">SUMIFS('سود اوراق بهادار'!N:N,'سود اوراق بهادار'!A:A,A16:B16)</f>
        <v>32236638227</v>
      </c>
      <c r="E16" s="193">
        <v>0</v>
      </c>
      <c r="F16" s="192" cm="1">
        <f t="array" ref="F16:G16">SUMIFS('درآمد ناشی از تغییر قیمت اوراق'!I:I,'درآمد ناشی از تغییر قیمت اوراق'!A:A,A16:B16)</f>
        <v>6958624458</v>
      </c>
      <c r="G16" s="193">
        <v>0</v>
      </c>
      <c r="H16" s="194" cm="1">
        <f t="array" ref="H16:I16">SUMIFS('درآمد ناشی از فروش'!G:G,'درآمد ناشی از فروش'!A:A,A16:B16)</f>
        <v>0</v>
      </c>
      <c r="I16" s="193">
        <v>0</v>
      </c>
      <c r="J16" s="192">
        <f t="shared" si="0"/>
        <v>39195262685</v>
      </c>
      <c r="K16" s="193"/>
      <c r="L16" s="192" cm="1">
        <f t="array" ref="L16:M16">SUMIFS('سود اوراق بهادار'!T:T,'سود اوراق بهادار'!A:A,A16:B16)</f>
        <v>32236638227</v>
      </c>
      <c r="M16" s="193">
        <v>0</v>
      </c>
      <c r="N16" s="192" cm="1">
        <f t="array" ref="N16:O16">SUMIFS('درآمد ناشی از تغییر قیمت اوراق'!Q:Q,'درآمد ناشی از تغییر قیمت اوراق'!A:A,A16:B16)</f>
        <v>6958624458</v>
      </c>
      <c r="O16" s="193">
        <v>0</v>
      </c>
      <c r="P16" s="194" cm="1">
        <f t="array" ref="P16:Q16">SUMIFS('درآمد ناشی از فروش'!Q:Q,'درآمد ناشی از فروش'!A:A,A16:B16)</f>
        <v>0</v>
      </c>
      <c r="Q16" s="193">
        <v>0</v>
      </c>
      <c r="R16" s="194">
        <f t="shared" si="1"/>
        <v>39195262685</v>
      </c>
    </row>
    <row r="17" spans="1:18" ht="21.75" customHeight="1" x14ac:dyDescent="0.2">
      <c r="A17" s="191" t="s">
        <v>82</v>
      </c>
      <c r="B17" s="191"/>
      <c r="D17" s="192" cm="1">
        <f t="array" ref="D17:E17">SUMIFS('سود اوراق بهادار'!N:N,'سود اوراق بهادار'!A:A,A17:B17)</f>
        <v>9901320035</v>
      </c>
      <c r="E17" s="193">
        <v>0</v>
      </c>
      <c r="F17" s="192" cm="1">
        <f t="array" ref="F17:G17">SUMIFS('درآمد ناشی از تغییر قیمت اوراق'!I:I,'درآمد ناشی از تغییر قیمت اوراق'!A:A,A17:B17)</f>
        <v>2484244989</v>
      </c>
      <c r="G17" s="193">
        <v>0</v>
      </c>
      <c r="H17" s="194" cm="1">
        <f t="array" ref="H17:I17">SUMIFS('درآمد ناشی از فروش'!G:G,'درآمد ناشی از فروش'!A:A,A17:B17)</f>
        <v>0</v>
      </c>
      <c r="I17" s="193">
        <v>0</v>
      </c>
      <c r="J17" s="192">
        <f t="shared" si="0"/>
        <v>12385565024</v>
      </c>
      <c r="K17" s="193"/>
      <c r="L17" s="192" cm="1">
        <f t="array" ref="L17:M17">SUMIFS('سود اوراق بهادار'!T:T,'سود اوراق بهادار'!A:A,A17:B17)</f>
        <v>58637651738</v>
      </c>
      <c r="M17" s="193">
        <v>0</v>
      </c>
      <c r="N17" s="192" cm="1">
        <f t="array" ref="N17:O17">SUMIFS('درآمد ناشی از تغییر قیمت اوراق'!Q:Q,'درآمد ناشی از تغییر قیمت اوراق'!A:A,A17:B17)</f>
        <v>-20447615335</v>
      </c>
      <c r="O17" s="193">
        <v>0</v>
      </c>
      <c r="P17" s="194" cm="1">
        <f t="array" ref="P17:Q17">SUMIFS('درآمد ناشی از فروش'!Q:Q,'درآمد ناشی از فروش'!A:A,A17:B17)</f>
        <v>0</v>
      </c>
      <c r="Q17" s="193">
        <v>0</v>
      </c>
      <c r="R17" s="194">
        <f t="shared" si="1"/>
        <v>38190036403</v>
      </c>
    </row>
    <row r="18" spans="1:18" ht="21.75" customHeight="1" x14ac:dyDescent="0.2">
      <c r="A18" s="191" t="s">
        <v>145</v>
      </c>
      <c r="B18" s="191"/>
      <c r="D18" s="192" cm="1">
        <f t="array" ref="D18:E18">SUMIFS('سود اوراق بهادار'!N:N,'سود اوراق بهادار'!A:A,A18:B18)</f>
        <v>0</v>
      </c>
      <c r="E18" s="193">
        <v>0</v>
      </c>
      <c r="F18" s="192" cm="1">
        <f t="array" ref="F18:G18">SUMIFS('درآمد ناشی از تغییر قیمت اوراق'!I:I,'درآمد ناشی از تغییر قیمت اوراق'!A:A,A18:B18)</f>
        <v>0</v>
      </c>
      <c r="G18" s="193">
        <v>0</v>
      </c>
      <c r="H18" s="194" cm="1">
        <f t="array" ref="H18:I18">SUMIFS('درآمد ناشی از فروش'!G:G,'درآمد ناشی از فروش'!A:A,A18:B18)</f>
        <v>0</v>
      </c>
      <c r="I18" s="193">
        <v>0</v>
      </c>
      <c r="J18" s="192">
        <f t="shared" si="0"/>
        <v>0</v>
      </c>
      <c r="K18" s="193"/>
      <c r="L18" s="192" cm="1">
        <f t="array" ref="L18:M18">SUMIFS('سود اوراق بهادار'!T:T,'سود اوراق بهادار'!A:A,A18:B18)</f>
        <v>12161930498</v>
      </c>
      <c r="M18" s="193">
        <v>0</v>
      </c>
      <c r="N18" s="192" cm="1">
        <f t="array" ref="N18:O18">SUMIFS('درآمد ناشی از تغییر قیمت اوراق'!Q:Q,'درآمد ناشی از تغییر قیمت اوراق'!A:A,A18:B18)</f>
        <v>0</v>
      </c>
      <c r="O18" s="193">
        <v>0</v>
      </c>
      <c r="P18" s="194" cm="1">
        <f t="array" ref="P18:Q18">SUMIFS('درآمد ناشی از فروش'!Q:Q,'درآمد ناشی از فروش'!A:A,A18:B18)</f>
        <v>7873840392</v>
      </c>
      <c r="Q18" s="193">
        <v>0</v>
      </c>
      <c r="R18" s="194">
        <f t="shared" si="1"/>
        <v>20035770890</v>
      </c>
    </row>
    <row r="19" spans="1:18" ht="21.75" customHeight="1" x14ac:dyDescent="0.2">
      <c r="A19" s="191" t="s">
        <v>206</v>
      </c>
      <c r="B19" s="191"/>
      <c r="D19" s="192" cm="1">
        <f t="array" ref="D19:E19">SUMIFS('سود اوراق بهادار'!N:N,'سود اوراق بهادار'!A:A,A19:B19)</f>
        <v>14591309237</v>
      </c>
      <c r="E19" s="193">
        <v>0</v>
      </c>
      <c r="F19" s="192" cm="1">
        <f t="array" ref="F19:G19">SUMIFS('درآمد ناشی از تغییر قیمت اوراق'!I:I,'درآمد ناشی از تغییر قیمت اوراق'!A:A,A19:B19)</f>
        <v>-786477514</v>
      </c>
      <c r="G19" s="193">
        <v>0</v>
      </c>
      <c r="H19" s="194" cm="1">
        <f t="array" ref="H19:I19">SUMIFS('درآمد ناشی از فروش'!G:G,'درآمد ناشی از فروش'!A:A,A19:B19)</f>
        <v>0</v>
      </c>
      <c r="I19" s="193">
        <v>0</v>
      </c>
      <c r="J19" s="192">
        <f t="shared" si="0"/>
        <v>13804831723</v>
      </c>
      <c r="K19" s="193"/>
      <c r="L19" s="192" cm="1">
        <f t="array" ref="L19:M19">SUMIFS('سود اوراق بهادار'!T:T,'سود اوراق بهادار'!A:A,A19:B19)</f>
        <v>14591309237</v>
      </c>
      <c r="M19" s="193">
        <v>0</v>
      </c>
      <c r="N19" s="192" cm="1">
        <f t="array" ref="N19:O19">SUMIFS('درآمد ناشی از تغییر قیمت اوراق'!Q:Q,'درآمد ناشی از تغییر قیمت اوراق'!A:A,A19:B19)</f>
        <v>-786477514</v>
      </c>
      <c r="O19" s="193">
        <v>0</v>
      </c>
      <c r="P19" s="194" cm="1">
        <f t="array" ref="P19:Q19">SUMIFS('درآمد ناشی از فروش'!Q:Q,'درآمد ناشی از فروش'!A:A,A19:B19)</f>
        <v>0</v>
      </c>
      <c r="Q19" s="193">
        <v>0</v>
      </c>
      <c r="R19" s="194">
        <f t="shared" si="1"/>
        <v>13804831723</v>
      </c>
    </row>
    <row r="20" spans="1:18" ht="21.75" customHeight="1" x14ac:dyDescent="0.2">
      <c r="A20" s="191" t="s">
        <v>55</v>
      </c>
      <c r="B20" s="191"/>
      <c r="D20" s="192" cm="1">
        <f t="array" ref="D20:E20">SUMIFS('سود اوراق بهادار'!N:N,'سود اوراق بهادار'!A:A,A20:B20)</f>
        <v>0</v>
      </c>
      <c r="E20" s="193">
        <v>0</v>
      </c>
      <c r="F20" s="192" cm="1">
        <f t="array" ref="F20:G20">SUMIFS('درآمد ناشی از تغییر قیمت اوراق'!I:I,'درآمد ناشی از تغییر قیمت اوراق'!A:A,A20:B20)</f>
        <v>871214063</v>
      </c>
      <c r="G20" s="193">
        <v>0</v>
      </c>
      <c r="H20" s="194" cm="1">
        <f t="array" ref="H20:I20">SUMIFS('درآمد ناشی از فروش'!G:G,'درآمد ناشی از فروش'!A:A,A20:B20)</f>
        <v>0</v>
      </c>
      <c r="I20" s="193">
        <v>0</v>
      </c>
      <c r="J20" s="192">
        <f t="shared" si="0"/>
        <v>871214063</v>
      </c>
      <c r="K20" s="193"/>
      <c r="L20" s="192" cm="1">
        <f t="array" ref="L20:M20">SUMIFS('سود اوراق بهادار'!T:T,'سود اوراق بهادار'!A:A,A20:B20)</f>
        <v>0</v>
      </c>
      <c r="M20" s="193">
        <v>0</v>
      </c>
      <c r="N20" s="192" cm="1">
        <f t="array" ref="N20:O20">SUMIFS('درآمد ناشی از تغییر قیمت اوراق'!Q:Q,'درآمد ناشی از تغییر قیمت اوراق'!A:A,A20:B20)</f>
        <v>9011374392</v>
      </c>
      <c r="O20" s="193">
        <v>0</v>
      </c>
      <c r="P20" s="194" cm="1">
        <f t="array" ref="P20:Q20">SUMIFS('درآمد ناشی از فروش'!Q:Q,'درآمد ناشی از فروش'!A:A,A20:B20)</f>
        <v>0</v>
      </c>
      <c r="Q20" s="193">
        <v>0</v>
      </c>
      <c r="R20" s="194">
        <f t="shared" si="1"/>
        <v>9011374392</v>
      </c>
    </row>
    <row r="21" spans="1:18" ht="21.75" customHeight="1" x14ac:dyDescent="0.2">
      <c r="A21" s="191" t="s">
        <v>144</v>
      </c>
      <c r="B21" s="191"/>
      <c r="D21" s="192" cm="1">
        <f t="array" ref="D21:E21">SUMIFS('سود اوراق بهادار'!N:N,'سود اوراق بهادار'!A:A,A21:B21)</f>
        <v>0</v>
      </c>
      <c r="E21" s="193">
        <v>0</v>
      </c>
      <c r="F21" s="192" cm="1">
        <f t="array" ref="F21:G21">SUMIFS('درآمد ناشی از تغییر قیمت اوراق'!I:I,'درآمد ناشی از تغییر قیمت اوراق'!A:A,A21:B21)</f>
        <v>0</v>
      </c>
      <c r="G21" s="193">
        <v>0</v>
      </c>
      <c r="H21" s="194" cm="1">
        <f t="array" ref="H21:I21">SUMIFS('درآمد ناشی از فروش'!G:G,'درآمد ناشی از فروش'!A:A,A21:B21)</f>
        <v>0</v>
      </c>
      <c r="I21" s="193">
        <v>0</v>
      </c>
      <c r="J21" s="192">
        <f t="shared" si="0"/>
        <v>0</v>
      </c>
      <c r="K21" s="193"/>
      <c r="L21" s="192" cm="1">
        <f t="array" ref="L21:M21">SUMIFS('سود اوراق بهادار'!T:T,'سود اوراق بهادار'!A:A,A21:B21)</f>
        <v>6670374537</v>
      </c>
      <c r="M21" s="193">
        <v>0</v>
      </c>
      <c r="N21" s="192" cm="1">
        <f t="array" ref="N21:O21">SUMIFS('درآمد ناشی از تغییر قیمت اوراق'!Q:Q,'درآمد ناشی از تغییر قیمت اوراق'!A:A,A21:B21)</f>
        <v>0</v>
      </c>
      <c r="O21" s="193">
        <v>0</v>
      </c>
      <c r="P21" s="194" cm="1">
        <f t="array" ref="P21:Q21">SUMIFS('درآمد ناشی از فروش'!Q:Q,'درآمد ناشی از فروش'!A:A,A21:B21)</f>
        <v>-53515625</v>
      </c>
      <c r="Q21" s="193">
        <v>0</v>
      </c>
      <c r="R21" s="194">
        <f t="shared" si="1"/>
        <v>6616858912</v>
      </c>
    </row>
    <row r="22" spans="1:18" ht="21.75" customHeight="1" x14ac:dyDescent="0.2">
      <c r="A22" s="191" t="s">
        <v>66</v>
      </c>
      <c r="B22" s="191"/>
      <c r="D22" s="192" cm="1">
        <f t="array" ref="D22:E22">SUMIFS('سود اوراق بهادار'!N:N,'سود اوراق بهادار'!A:A,A22:B22)</f>
        <v>0</v>
      </c>
      <c r="E22" s="193">
        <v>0</v>
      </c>
      <c r="F22" s="192" cm="1">
        <f t="array" ref="F22:G22">SUMIFS('درآمد ناشی از تغییر قیمت اوراق'!I:I,'درآمد ناشی از تغییر قیمت اوراق'!A:A,A22:B22)</f>
        <v>1270104052</v>
      </c>
      <c r="G22" s="193">
        <v>0</v>
      </c>
      <c r="H22" s="194" cm="1">
        <f t="array" ref="H22:I22">SUMIFS('درآمد ناشی از فروش'!G:G,'درآمد ناشی از فروش'!A:A,A22:B22)</f>
        <v>0</v>
      </c>
      <c r="I22" s="193">
        <v>0</v>
      </c>
      <c r="J22" s="192">
        <f t="shared" si="0"/>
        <v>1270104052</v>
      </c>
      <c r="K22" s="193"/>
      <c r="L22" s="192" cm="1">
        <f t="array" ref="L22:M22">SUMIFS('سود اوراق بهادار'!T:T,'سود اوراق بهادار'!A:A,A22:B22)</f>
        <v>0</v>
      </c>
      <c r="M22" s="193">
        <v>0</v>
      </c>
      <c r="N22" s="192" cm="1">
        <f t="array" ref="N22:O22">SUMIFS('درآمد ناشی از تغییر قیمت اوراق'!Q:Q,'درآمد ناشی از تغییر قیمت اوراق'!A:A,A22:B22)</f>
        <v>4354157125</v>
      </c>
      <c r="O22" s="193">
        <v>0</v>
      </c>
      <c r="P22" s="194" cm="1">
        <f t="array" ref="P22:Q22">SUMIFS('درآمد ناشی از فروش'!Q:Q,'درآمد ناشی از فروش'!A:A,A22:B22)</f>
        <v>0</v>
      </c>
      <c r="Q22" s="193">
        <v>0</v>
      </c>
      <c r="R22" s="194">
        <f t="shared" si="1"/>
        <v>4354157125</v>
      </c>
    </row>
    <row r="23" spans="1:18" ht="21.75" customHeight="1" x14ac:dyDescent="0.2">
      <c r="A23" s="191" t="s">
        <v>61</v>
      </c>
      <c r="B23" s="191"/>
      <c r="D23" s="192" cm="1">
        <f t="array" ref="D23:E23">SUMIFS('سود اوراق بهادار'!N:N,'سود اوراق بهادار'!A:A,A23:B23)</f>
        <v>0</v>
      </c>
      <c r="E23" s="193">
        <v>0</v>
      </c>
      <c r="F23" s="192" cm="1">
        <f t="array" ref="F23:G23">SUMIFS('درآمد ناشی از تغییر قیمت اوراق'!I:I,'درآمد ناشی از تغییر قیمت اوراق'!A:A,A23:B23)</f>
        <v>1029746124</v>
      </c>
      <c r="G23" s="193">
        <v>0</v>
      </c>
      <c r="H23" s="194" cm="1">
        <f t="array" ref="H23:I23">SUMIFS('درآمد ناشی از فروش'!G:G,'درآمد ناشی از فروش'!A:A,A23:B23)</f>
        <v>0</v>
      </c>
      <c r="I23" s="193">
        <v>0</v>
      </c>
      <c r="J23" s="192">
        <f t="shared" si="0"/>
        <v>1029746124</v>
      </c>
      <c r="K23" s="193"/>
      <c r="L23" s="192" cm="1">
        <f t="array" ref="L23:M23">SUMIFS('سود اوراق بهادار'!T:T,'سود اوراق بهادار'!A:A,A23:B23)</f>
        <v>0</v>
      </c>
      <c r="M23" s="193">
        <v>0</v>
      </c>
      <c r="N23" s="192" cm="1">
        <f t="array" ref="N23:O23">SUMIFS('درآمد ناشی از تغییر قیمت اوراق'!Q:Q,'درآمد ناشی از تغییر قیمت اوراق'!A:A,A23:B23)</f>
        <v>3768828945</v>
      </c>
      <c r="O23" s="193">
        <v>0</v>
      </c>
      <c r="P23" s="194" cm="1">
        <f t="array" ref="P23:Q23">SUMIFS('درآمد ناشی از فروش'!Q:Q,'درآمد ناشی از فروش'!A:A,A23:B23)</f>
        <v>0</v>
      </c>
      <c r="Q23" s="193">
        <v>0</v>
      </c>
      <c r="R23" s="194">
        <f t="shared" si="1"/>
        <v>3768828945</v>
      </c>
    </row>
    <row r="24" spans="1:18" ht="21.75" customHeight="1" x14ac:dyDescent="0.2">
      <c r="A24" s="191" t="s">
        <v>96</v>
      </c>
      <c r="B24" s="191"/>
      <c r="D24" s="192" cm="1">
        <f t="array" ref="D24:E24">SUMIFS('سود اوراق بهادار'!N:N,'سود اوراق بهادار'!A:A,A24:B24)</f>
        <v>292393085</v>
      </c>
      <c r="E24" s="193">
        <v>0</v>
      </c>
      <c r="F24" s="192" cm="1">
        <f t="array" ref="F24:G24">SUMIFS('درآمد ناشی از تغییر قیمت اوراق'!I:I,'درآمد ناشی از تغییر قیمت اوراق'!A:A,A24:B24)</f>
        <v>0</v>
      </c>
      <c r="G24" s="193">
        <v>0</v>
      </c>
      <c r="H24" s="194" cm="1">
        <f t="array" ref="H24:I24">SUMIFS('درآمد ناشی از فروش'!G:G,'درآمد ناشی از فروش'!A:A,A24:B24)</f>
        <v>0</v>
      </c>
      <c r="I24" s="193">
        <v>0</v>
      </c>
      <c r="J24" s="192">
        <f t="shared" si="0"/>
        <v>292393085</v>
      </c>
      <c r="K24" s="193"/>
      <c r="L24" s="192" cm="1">
        <f t="array" ref="L24:M24">SUMIFS('سود اوراق بهادار'!T:T,'سود اوراق بهادار'!A:A,A24:B24)</f>
        <v>2418771832</v>
      </c>
      <c r="M24" s="193">
        <v>0</v>
      </c>
      <c r="N24" s="192" cm="1">
        <f t="array" ref="N24:O24">SUMIFS('درآمد ناشی از تغییر قیمت اوراق'!Q:Q,'درآمد ناشی از تغییر قیمت اوراق'!A:A,A24:B24)</f>
        <v>0</v>
      </c>
      <c r="O24" s="193">
        <v>0</v>
      </c>
      <c r="P24" s="194" cm="1">
        <f t="array" ref="P24:Q24">SUMIFS('درآمد ناشی از فروش'!Q:Q,'درآمد ناشی از فروش'!A:A,A24:B24)</f>
        <v>0</v>
      </c>
      <c r="Q24" s="193">
        <v>0</v>
      </c>
      <c r="R24" s="194">
        <f t="shared" si="1"/>
        <v>2418771832</v>
      </c>
    </row>
    <row r="25" spans="1:18" ht="21.75" customHeight="1" x14ac:dyDescent="0.2">
      <c r="A25" s="191" t="s">
        <v>207</v>
      </c>
      <c r="B25" s="191"/>
      <c r="D25" s="192" cm="1">
        <f t="array" ref="D25:E25">SUMIFS('سود اوراق بهادار'!N:N,'سود اوراق بهادار'!A:A,A25:B25)</f>
        <v>2459538131</v>
      </c>
      <c r="E25" s="193">
        <v>0</v>
      </c>
      <c r="F25" s="192" cm="1">
        <f t="array" ref="F25:G25">SUMIFS('درآمد ناشی از تغییر قیمت اوراق'!I:I,'درآمد ناشی از تغییر قیمت اوراق'!A:A,A25:B25)</f>
        <v>-159123343</v>
      </c>
      <c r="G25" s="193">
        <v>0</v>
      </c>
      <c r="H25" s="194" cm="1">
        <f t="array" ref="H25:I25">SUMIFS('درآمد ناشی از فروش'!G:G,'درآمد ناشی از فروش'!A:A,A25:B25)</f>
        <v>0</v>
      </c>
      <c r="I25" s="193">
        <v>0</v>
      </c>
      <c r="J25" s="192">
        <f t="shared" si="0"/>
        <v>2300414788</v>
      </c>
      <c r="K25" s="193"/>
      <c r="L25" s="192" cm="1">
        <f t="array" ref="L25:M25">SUMIFS('سود اوراق بهادار'!T:T,'سود اوراق بهادار'!A:A,A25:B25)</f>
        <v>2459538131</v>
      </c>
      <c r="M25" s="193">
        <v>0</v>
      </c>
      <c r="N25" s="192" cm="1">
        <f t="array" ref="N25:O25">SUMIFS('درآمد ناشی از تغییر قیمت اوراق'!Q:Q,'درآمد ناشی از تغییر قیمت اوراق'!A:A,A25:B25)</f>
        <v>-159123343</v>
      </c>
      <c r="O25" s="193">
        <v>0</v>
      </c>
      <c r="P25" s="194" cm="1">
        <f t="array" ref="P25:Q25">SUMIFS('درآمد ناشی از فروش'!Q:Q,'درآمد ناشی از فروش'!A:A,A25:B25)</f>
        <v>0</v>
      </c>
      <c r="Q25" s="193">
        <v>0</v>
      </c>
      <c r="R25" s="194">
        <f t="shared" si="1"/>
        <v>2300414788</v>
      </c>
    </row>
    <row r="26" spans="1:18" ht="21.75" customHeight="1" x14ac:dyDescent="0.2">
      <c r="A26" s="191" t="s">
        <v>65</v>
      </c>
      <c r="B26" s="191"/>
      <c r="D26" s="192" cm="1">
        <f t="array" ref="D26:E26">SUMIFS('سود اوراق بهادار'!N:N,'سود اوراق بهادار'!A:A,A26:B26)</f>
        <v>0</v>
      </c>
      <c r="E26" s="193">
        <v>0</v>
      </c>
      <c r="F26" s="192" cm="1">
        <f t="array" ref="F26:G26">SUMIFS('درآمد ناشی از تغییر قیمت اوراق'!I:I,'درآمد ناشی از تغییر قیمت اوراق'!A:A,A26:B26)</f>
        <v>0</v>
      </c>
      <c r="G26" s="193">
        <v>0</v>
      </c>
      <c r="H26" s="194" cm="1">
        <f t="array" ref="H26:I26">SUMIFS('درآمد ناشی از فروش'!G:G,'درآمد ناشی از فروش'!A:A,A26:B26)</f>
        <v>0</v>
      </c>
      <c r="I26" s="193">
        <v>0</v>
      </c>
      <c r="J26" s="192">
        <f t="shared" si="0"/>
        <v>0</v>
      </c>
      <c r="K26" s="193"/>
      <c r="L26" s="192" cm="1">
        <f t="array" ref="L26:M26">SUMIFS('سود اوراق بهادار'!T:T,'سود اوراق بهادار'!A:A,A26:B26)</f>
        <v>0</v>
      </c>
      <c r="M26" s="193">
        <v>0</v>
      </c>
      <c r="N26" s="192" cm="1">
        <f t="array" ref="N26:O26">SUMIFS('درآمد ناشی از تغییر قیمت اوراق'!Q:Q,'درآمد ناشی از تغییر قیمت اوراق'!A:A,A26:B26)</f>
        <v>0</v>
      </c>
      <c r="O26" s="193">
        <v>0</v>
      </c>
      <c r="P26" s="194" cm="1">
        <f t="array" ref="P26:Q26">SUMIFS('درآمد ناشی از فروش'!Q:Q,'درآمد ناشی از فروش'!A:A,A26:B26)</f>
        <v>1737002435</v>
      </c>
      <c r="Q26" s="193">
        <v>0</v>
      </c>
      <c r="R26" s="194">
        <f t="shared" si="1"/>
        <v>1737002435</v>
      </c>
    </row>
    <row r="27" spans="1:18" ht="21.75" customHeight="1" x14ac:dyDescent="0.2">
      <c r="A27" s="191" t="s">
        <v>58</v>
      </c>
      <c r="B27" s="191"/>
      <c r="D27" s="192" cm="1">
        <f t="array" ref="D27:E27">SUMIFS('سود اوراق بهادار'!N:N,'سود اوراق بهادار'!A:A,A27:B27)</f>
        <v>0</v>
      </c>
      <c r="E27" s="193">
        <v>0</v>
      </c>
      <c r="F27" s="192" cm="1">
        <f t="array" ref="F27:G27">SUMIFS('درآمد ناشی از تغییر قیمت اوراق'!I:I,'درآمد ناشی از تغییر قیمت اوراق'!A:A,A27:B27)</f>
        <v>478557426</v>
      </c>
      <c r="G27" s="193">
        <v>0</v>
      </c>
      <c r="H27" s="194" cm="1">
        <f t="array" ref="H27:I27">SUMIFS('درآمد ناشی از فروش'!G:G,'درآمد ناشی از فروش'!A:A,A27:B27)</f>
        <v>0</v>
      </c>
      <c r="I27" s="193">
        <v>0</v>
      </c>
      <c r="J27" s="192">
        <f t="shared" si="0"/>
        <v>478557426</v>
      </c>
      <c r="K27" s="193"/>
      <c r="L27" s="192" cm="1">
        <f t="array" ref="L27:M27">SUMIFS('سود اوراق بهادار'!T:T,'سود اوراق بهادار'!A:A,A27:B27)</f>
        <v>0</v>
      </c>
      <c r="M27" s="193">
        <v>0</v>
      </c>
      <c r="N27" s="192" cm="1">
        <f t="array" ref="N27:O27">SUMIFS('درآمد ناشی از تغییر قیمت اوراق'!Q:Q,'درآمد ناشی از تغییر قیمت اوراق'!A:A,A27:B27)</f>
        <v>1579366317</v>
      </c>
      <c r="O27" s="193">
        <v>0</v>
      </c>
      <c r="P27" s="194" cm="1">
        <f t="array" ref="P27:Q27">SUMIFS('درآمد ناشی از فروش'!Q:Q,'درآمد ناشی از فروش'!A:A,A27:B27)</f>
        <v>0</v>
      </c>
      <c r="Q27" s="193">
        <v>0</v>
      </c>
      <c r="R27" s="194">
        <f t="shared" si="1"/>
        <v>1579366317</v>
      </c>
    </row>
    <row r="28" spans="1:18" ht="21.75" customHeight="1" x14ac:dyDescent="0.2">
      <c r="A28" s="191" t="s">
        <v>205</v>
      </c>
      <c r="B28" s="191"/>
      <c r="D28" s="192" cm="1">
        <f t="array" ref="D28:E28">SUMIFS('سود اوراق بهادار'!N:N,'سود اوراق بهادار'!A:A,A28:B28)</f>
        <v>1940004828</v>
      </c>
      <c r="E28" s="193">
        <v>0</v>
      </c>
      <c r="F28" s="192" cm="1">
        <f t="array" ref="F28:G28">SUMIFS('درآمد ناشی از تغییر قیمت اوراق'!I:I,'درآمد ناشی از تغییر قیمت اوراق'!A:A,A28:B28)</f>
        <v>-506243836</v>
      </c>
      <c r="G28" s="193">
        <v>0</v>
      </c>
      <c r="H28" s="194" cm="1">
        <f t="array" ref="H28:I28">SUMIFS('درآمد ناشی از فروش'!G:G,'درآمد ناشی از فروش'!A:A,A28:B28)</f>
        <v>0</v>
      </c>
      <c r="I28" s="193">
        <v>0</v>
      </c>
      <c r="J28" s="192">
        <f t="shared" si="0"/>
        <v>1433760992</v>
      </c>
      <c r="K28" s="193"/>
      <c r="L28" s="192" cm="1">
        <f t="array" ref="L28:M28">SUMIFS('سود اوراق بهادار'!T:T,'سود اوراق بهادار'!A:A,A28:B28)</f>
        <v>1940004828</v>
      </c>
      <c r="M28" s="193">
        <v>0</v>
      </c>
      <c r="N28" s="192" cm="1">
        <f t="array" ref="N28:O28">SUMIFS('درآمد ناشی از تغییر قیمت اوراق'!Q:Q,'درآمد ناشی از تغییر قیمت اوراق'!A:A,A28:B28)</f>
        <v>-506243836</v>
      </c>
      <c r="O28" s="193">
        <v>0</v>
      </c>
      <c r="P28" s="194" cm="1">
        <f t="array" ref="P28:Q28">SUMIFS('درآمد ناشی از فروش'!Q:Q,'درآمد ناشی از فروش'!A:A,A28:B28)</f>
        <v>0</v>
      </c>
      <c r="Q28" s="193">
        <v>0</v>
      </c>
      <c r="R28" s="194">
        <f t="shared" si="1"/>
        <v>1433760992</v>
      </c>
    </row>
    <row r="29" spans="1:18" ht="21.75" customHeight="1" x14ac:dyDescent="0.2">
      <c r="A29" s="191" t="s">
        <v>51</v>
      </c>
      <c r="B29" s="191"/>
      <c r="D29" s="192" cm="1">
        <f t="array" ref="D29:E29">SUMIFS('سود اوراق بهادار'!N:N,'سود اوراق بهادار'!A:A,A29:B29)</f>
        <v>0</v>
      </c>
      <c r="E29" s="193">
        <v>0</v>
      </c>
      <c r="F29" s="192" cm="1">
        <f t="array" ref="F29:G29">SUMIFS('درآمد ناشی از تغییر قیمت اوراق'!I:I,'درآمد ناشی از تغییر قیمت اوراق'!A:A,A29:B29)</f>
        <v>193617650</v>
      </c>
      <c r="G29" s="193">
        <v>0</v>
      </c>
      <c r="H29" s="194" cm="1">
        <f t="array" ref="H29:I29">SUMIFS('درآمد ناشی از فروش'!G:G,'درآمد ناشی از فروش'!A:A,A29:B29)</f>
        <v>0</v>
      </c>
      <c r="I29" s="193">
        <v>0</v>
      </c>
      <c r="J29" s="192">
        <f t="shared" si="0"/>
        <v>193617650</v>
      </c>
      <c r="K29" s="193"/>
      <c r="L29" s="192" cm="1">
        <f t="array" ref="L29:M29">SUMIFS('سود اوراق بهادار'!T:T,'سود اوراق بهادار'!A:A,A29:B29)</f>
        <v>0</v>
      </c>
      <c r="M29" s="193">
        <v>0</v>
      </c>
      <c r="N29" s="192" cm="1">
        <f t="array" ref="N29:O29">SUMIFS('درآمد ناشی از تغییر قیمت اوراق'!Q:Q,'درآمد ناشی از تغییر قیمت اوراق'!A:A,A29:B29)</f>
        <v>1207298512</v>
      </c>
      <c r="O29" s="193">
        <v>0</v>
      </c>
      <c r="P29" s="194" cm="1">
        <f t="array" ref="P29:Q29">SUMIFS('درآمد ناشی از فروش'!Q:Q,'درآمد ناشی از فروش'!A:A,A29:B29)</f>
        <v>0</v>
      </c>
      <c r="Q29" s="193">
        <v>0</v>
      </c>
      <c r="R29" s="194">
        <f t="shared" si="1"/>
        <v>1207298512</v>
      </c>
    </row>
    <row r="30" spans="1:18" ht="21.75" customHeight="1" x14ac:dyDescent="0.2">
      <c r="A30" s="191" t="s">
        <v>69</v>
      </c>
      <c r="B30" s="191"/>
      <c r="D30" s="192" cm="1">
        <f t="array" ref="D30:E30">SUMIFS('سود اوراق بهادار'!N:N,'سود اوراق بهادار'!A:A,A30:B30)</f>
        <v>0</v>
      </c>
      <c r="E30" s="193">
        <v>0</v>
      </c>
      <c r="F30" s="192" cm="1">
        <f t="array" ref="F30:G30">SUMIFS('درآمد ناشی از تغییر قیمت اوراق'!I:I,'درآمد ناشی از تغییر قیمت اوراق'!A:A,A30:B30)</f>
        <v>314993697</v>
      </c>
      <c r="G30" s="193">
        <v>0</v>
      </c>
      <c r="H30" s="194" cm="1">
        <f t="array" ref="H30:I30">SUMIFS('درآمد ناشی از فروش'!G:G,'درآمد ناشی از فروش'!A:A,A30:B30)</f>
        <v>0</v>
      </c>
      <c r="I30" s="193">
        <v>0</v>
      </c>
      <c r="J30" s="192">
        <f t="shared" si="0"/>
        <v>314993697</v>
      </c>
      <c r="K30" s="193"/>
      <c r="L30" s="192" cm="1">
        <f t="array" ref="L30:M30">SUMIFS('سود اوراق بهادار'!T:T,'سود اوراق بهادار'!A:A,A30:B30)</f>
        <v>0</v>
      </c>
      <c r="M30" s="193">
        <v>0</v>
      </c>
      <c r="N30" s="192" cm="1">
        <f t="array" ref="N30:O30">SUMIFS('درآمد ناشی از تغییر قیمت اوراق'!Q:Q,'درآمد ناشی از تغییر قیمت اوراق'!A:A,A30:B30)</f>
        <v>1162117919</v>
      </c>
      <c r="O30" s="193">
        <v>0</v>
      </c>
      <c r="P30" s="194" cm="1">
        <f t="array" ref="P30:Q30">SUMIFS('درآمد ناشی از فروش'!Q:Q,'درآمد ناشی از فروش'!A:A,A30:B30)</f>
        <v>0</v>
      </c>
      <c r="Q30" s="193">
        <v>0</v>
      </c>
      <c r="R30" s="194">
        <f t="shared" si="1"/>
        <v>1162117919</v>
      </c>
    </row>
    <row r="31" spans="1:18" ht="21.75" customHeight="1" x14ac:dyDescent="0.2">
      <c r="A31" s="191" t="s">
        <v>72</v>
      </c>
      <c r="B31" s="191"/>
      <c r="D31" s="192" cm="1">
        <f t="array" ref="D31:E31">SUMIFS('سود اوراق بهادار'!N:N,'سود اوراق بهادار'!A:A,A31:B31)</f>
        <v>0</v>
      </c>
      <c r="E31" s="193">
        <v>0</v>
      </c>
      <c r="F31" s="192" cm="1">
        <f t="array" ref="F31:G31">SUMIFS('درآمد ناشی از تغییر قیمت اوراق'!I:I,'درآمد ناشی از تغییر قیمت اوراق'!A:A,A31:B31)</f>
        <v>-313454115</v>
      </c>
      <c r="G31" s="193">
        <v>0</v>
      </c>
      <c r="H31" s="194" cm="1">
        <f t="array" ref="H31:I31">SUMIFS('درآمد ناشی از فروش'!G:G,'درآمد ناشی از فروش'!A:A,A31:B31)</f>
        <v>0</v>
      </c>
      <c r="I31" s="193">
        <v>0</v>
      </c>
      <c r="J31" s="192">
        <f t="shared" si="0"/>
        <v>-313454115</v>
      </c>
      <c r="K31" s="193"/>
      <c r="L31" s="192" cm="1">
        <f t="array" ref="L31:M31">SUMIFS('سود اوراق بهادار'!T:T,'سود اوراق بهادار'!A:A,A31:B31)</f>
        <v>0</v>
      </c>
      <c r="M31" s="193">
        <v>0</v>
      </c>
      <c r="N31" s="192" cm="1">
        <f t="array" ref="N31:O31">SUMIFS('درآمد ناشی از تغییر قیمت اوراق'!Q:Q,'درآمد ناشی از تغییر قیمت اوراق'!A:A,A31:B31)</f>
        <v>856159592</v>
      </c>
      <c r="O31" s="193">
        <v>0</v>
      </c>
      <c r="P31" s="194" cm="1">
        <f t="array" ref="P31:Q31">SUMIFS('درآمد ناشی از فروش'!Q:Q,'درآمد ناشی از فروش'!A:A,A31:B31)</f>
        <v>0</v>
      </c>
      <c r="Q31" s="193">
        <v>0</v>
      </c>
      <c r="R31" s="194">
        <f t="shared" si="1"/>
        <v>856159592</v>
      </c>
    </row>
    <row r="32" spans="1:18" ht="21.75" customHeight="1" x14ac:dyDescent="0.2">
      <c r="A32" s="191" t="s">
        <v>64</v>
      </c>
      <c r="B32" s="191"/>
      <c r="D32" s="192" cm="1">
        <f t="array" ref="D32:E32">SUMIFS('سود اوراق بهادار'!N:N,'سود اوراق بهادار'!A:A,A32:B32)</f>
        <v>0</v>
      </c>
      <c r="E32" s="193">
        <v>0</v>
      </c>
      <c r="F32" s="192" cm="1">
        <f t="array" ref="F32:G32">SUMIFS('درآمد ناشی از تغییر قیمت اوراق'!I:I,'درآمد ناشی از تغییر قیمت اوراق'!A:A,A32:B32)</f>
        <v>0</v>
      </c>
      <c r="G32" s="193">
        <v>0</v>
      </c>
      <c r="H32" s="194" cm="1">
        <f t="array" ref="H32:I32">SUMIFS('درآمد ناشی از فروش'!G:G,'درآمد ناشی از فروش'!A:A,A32:B32)</f>
        <v>0</v>
      </c>
      <c r="I32" s="193">
        <v>0</v>
      </c>
      <c r="J32" s="192">
        <f t="shared" si="0"/>
        <v>0</v>
      </c>
      <c r="K32" s="193"/>
      <c r="L32" s="192" cm="1">
        <f t="array" ref="L32:M32">SUMIFS('سود اوراق بهادار'!T:T,'سود اوراق بهادار'!A:A,A32:B32)</f>
        <v>0</v>
      </c>
      <c r="M32" s="193">
        <v>0</v>
      </c>
      <c r="N32" s="192" cm="1">
        <f t="array" ref="N32:O32">SUMIFS('درآمد ناشی از تغییر قیمت اوراق'!Q:Q,'درآمد ناشی از تغییر قیمت اوراق'!A:A,A32:B32)</f>
        <v>0</v>
      </c>
      <c r="O32" s="193">
        <v>0</v>
      </c>
      <c r="P32" s="194" cm="1">
        <f t="array" ref="P32:Q32">SUMIFS('درآمد ناشی از فروش'!Q:Q,'درآمد ناشی از فروش'!A:A,A32:B32)</f>
        <v>342268375</v>
      </c>
      <c r="Q32" s="193">
        <v>0</v>
      </c>
      <c r="R32" s="194">
        <f t="shared" si="1"/>
        <v>342268375</v>
      </c>
    </row>
    <row r="33" spans="1:18" ht="21.75" customHeight="1" x14ac:dyDescent="0.2">
      <c r="A33" s="191" t="s">
        <v>93</v>
      </c>
      <c r="B33" s="191"/>
      <c r="D33" s="192" cm="1">
        <f t="array" ref="D33:E33">SUMIFS('سود اوراق بهادار'!N:N,'سود اوراق بهادار'!A:A,A33:B33)</f>
        <v>15260183</v>
      </c>
      <c r="E33" s="193">
        <v>0</v>
      </c>
      <c r="F33" s="192" cm="1">
        <f t="array" ref="F33:G33">SUMIFS('درآمد ناشی از تغییر قیمت اوراق'!I:I,'درآمد ناشی از تغییر قیمت اوراق'!A:A,A33:B33)</f>
        <v>0</v>
      </c>
      <c r="G33" s="193">
        <v>0</v>
      </c>
      <c r="H33" s="194" cm="1">
        <f t="array" ref="H33:I33">SUMIFS('درآمد ناشی از فروش'!G:G,'درآمد ناشی از فروش'!A:A,A33:B33)</f>
        <v>0</v>
      </c>
      <c r="I33" s="193">
        <v>0</v>
      </c>
      <c r="J33" s="192">
        <f t="shared" si="0"/>
        <v>15260183</v>
      </c>
      <c r="K33" s="193"/>
      <c r="L33" s="192" cm="1">
        <f t="array" ref="L33:M33">SUMIFS('سود اوراق بهادار'!T:T,'سود اوراق بهادار'!A:A,A33:B33)</f>
        <v>121265142</v>
      </c>
      <c r="M33" s="193">
        <v>0</v>
      </c>
      <c r="N33" s="192" cm="1">
        <f t="array" ref="N33:O33">SUMIFS('درآمد ناشی از تغییر قیمت اوراق'!Q:Q,'درآمد ناشی از تغییر قیمت اوراق'!A:A,A33:B33)</f>
        <v>18486649</v>
      </c>
      <c r="O33" s="193">
        <v>0</v>
      </c>
      <c r="P33" s="194" cm="1">
        <f t="array" ref="P33:Q33">SUMIFS('درآمد ناشی از فروش'!Q:Q,'درآمد ناشی از فروش'!A:A,A33:B33)</f>
        <v>0</v>
      </c>
      <c r="Q33" s="193">
        <v>0</v>
      </c>
      <c r="R33" s="194">
        <f t="shared" si="1"/>
        <v>139751791</v>
      </c>
    </row>
    <row r="34" spans="1:18" ht="21.75" thickBot="1" x14ac:dyDescent="0.25">
      <c r="A34" s="229"/>
      <c r="B34" s="229"/>
      <c r="D34" s="96">
        <f>SUM(D9:D33)</f>
        <v>199055174413</v>
      </c>
      <c r="E34" s="82"/>
      <c r="F34" s="96">
        <f>SUM(F9:F33)</f>
        <v>21363876374</v>
      </c>
      <c r="G34" s="82">
        <f>SUM(D34:F34)</f>
        <v>220419050787</v>
      </c>
      <c r="H34" s="96">
        <f>SUM(H9:H33)</f>
        <v>3274645224122</v>
      </c>
      <c r="I34" s="82"/>
      <c r="J34" s="96">
        <f>SUM(J9:J33)</f>
        <v>3495064274909</v>
      </c>
      <c r="K34" s="82"/>
      <c r="L34" s="96">
        <f>SUM(L9:L33)</f>
        <v>1483737886929</v>
      </c>
      <c r="M34" s="82"/>
      <c r="N34" s="96">
        <f>SUM(N9:N33)</f>
        <v>76267012556</v>
      </c>
      <c r="O34" s="82"/>
      <c r="P34" s="96">
        <f>SUM(P9:P33)</f>
        <v>419103890485</v>
      </c>
      <c r="Q34" s="82"/>
      <c r="R34" s="96">
        <f>SUM(R9:R33)</f>
        <v>1979108789970</v>
      </c>
    </row>
  </sheetData>
  <sheetProtection algorithmName="SHA-512" hashValue="7fEG7oVlZTU1M0y6r2RmeRdj/zHuxjxPxewxYPVAcKbW/RKEZyE7hxTMN5Pd97Uv9vBIilY/hVtXo8xKl7nPgA==" saltValue="3bDQB487eSv5WCVFwE/mAg==" spinCount="100000" sheet="1" objects="1" scenarios="1" selectLockedCells="1" autoFilter="0" selectUnlockedCells="1"/>
  <sortState xmlns:xlrd2="http://schemas.microsoft.com/office/spreadsheetml/2017/richdata2" ref="A9:R33">
    <sortCondition descending="1" ref="R9:R33"/>
  </sortState>
  <mergeCells count="16">
    <mergeCell ref="A7:B8"/>
    <mergeCell ref="A34:B34"/>
    <mergeCell ref="A1:R1"/>
    <mergeCell ref="A2:R2"/>
    <mergeCell ref="A3:R3"/>
    <mergeCell ref="B5:R5"/>
    <mergeCell ref="D6:J6"/>
    <mergeCell ref="L6:R6"/>
    <mergeCell ref="H7:H8"/>
    <mergeCell ref="F7:F8"/>
    <mergeCell ref="D7:D8"/>
    <mergeCell ref="R7:R8"/>
    <mergeCell ref="P7:P8"/>
    <mergeCell ref="N7:N8"/>
    <mergeCell ref="L7:L8"/>
    <mergeCell ref="J7:J8"/>
  </mergeCells>
  <phoneticPr fontId="25" type="noConversion"/>
  <pageMargins left="0.39" right="0.39" top="0.39" bottom="0.39" header="0" footer="0"/>
  <pageSetup paperSize="9" scale="65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N49"/>
  <sheetViews>
    <sheetView rightToLeft="1" view="pageBreakPreview" zoomScaleNormal="85" zoomScaleSheetLayoutView="100" workbookViewId="0">
      <selection activeCell="J15" sqref="J15"/>
    </sheetView>
  </sheetViews>
  <sheetFormatPr defaultRowHeight="12.75" x14ac:dyDescent="0.2"/>
  <cols>
    <col min="1" max="1" width="5.140625" customWidth="1"/>
    <col min="2" max="2" width="20.140625" customWidth="1"/>
    <col min="3" max="3" width="1.28515625" customWidth="1"/>
    <col min="4" max="4" width="19.42578125" customWidth="1"/>
    <col min="5" max="5" width="1.28515625" customWidth="1"/>
    <col min="6" max="6" width="14.28515625" customWidth="1"/>
    <col min="7" max="7" width="1.28515625" customWidth="1"/>
    <col min="8" max="8" width="19.42578125" customWidth="1"/>
    <col min="9" max="9" width="1.28515625" customWidth="1"/>
    <col min="10" max="10" width="14.7109375" customWidth="1"/>
    <col min="11" max="11" width="0.28515625" hidden="1" customWidth="1"/>
    <col min="12" max="12" width="21.7109375" bestFit="1" customWidth="1"/>
    <col min="13" max="13" width="23.28515625" bestFit="1" customWidth="1"/>
    <col min="14" max="14" width="15" bestFit="1" customWidth="1"/>
  </cols>
  <sheetData>
    <row r="1" spans="1:14" ht="29.1" customHeight="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</row>
    <row r="2" spans="1:14" ht="21.7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</row>
    <row r="3" spans="1:14" ht="21.75" customHeight="1" x14ac:dyDescent="0.2">
      <c r="A3" s="221" t="str">
        <f>سهام!A3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</row>
    <row r="4" spans="1:14" ht="14.45" customHeight="1" x14ac:dyDescent="0.2"/>
    <row r="5" spans="1:14" ht="19.5" customHeight="1" x14ac:dyDescent="0.2">
      <c r="A5" s="27" t="s">
        <v>152</v>
      </c>
      <c r="B5" s="257" t="s">
        <v>153</v>
      </c>
      <c r="C5" s="257"/>
      <c r="D5" s="257"/>
      <c r="E5" s="257"/>
      <c r="F5" s="257"/>
      <c r="G5" s="257"/>
      <c r="H5" s="257"/>
      <c r="I5" s="257"/>
      <c r="J5" s="257"/>
    </row>
    <row r="6" spans="1:14" ht="14.45" customHeight="1" x14ac:dyDescent="0.2">
      <c r="D6" s="244" t="s">
        <v>130</v>
      </c>
      <c r="E6" s="244"/>
      <c r="F6" s="244"/>
      <c r="H6" s="244" t="s">
        <v>131</v>
      </c>
      <c r="I6" s="244"/>
      <c r="J6" s="244"/>
    </row>
    <row r="7" spans="1:14" ht="36.4" customHeight="1" x14ac:dyDescent="0.2">
      <c r="A7" s="244" t="s">
        <v>154</v>
      </c>
      <c r="B7" s="244"/>
      <c r="D7" s="31" t="s">
        <v>155</v>
      </c>
      <c r="E7" s="2"/>
      <c r="F7" s="31" t="s">
        <v>156</v>
      </c>
      <c r="H7" s="31" t="s">
        <v>155</v>
      </c>
      <c r="I7" s="2"/>
      <c r="J7" s="54" t="s">
        <v>156</v>
      </c>
    </row>
    <row r="8" spans="1:14" ht="21.75" customHeight="1" x14ac:dyDescent="0.2">
      <c r="A8" s="195" t="s">
        <v>187</v>
      </c>
      <c r="B8" s="195"/>
      <c r="C8" s="62"/>
      <c r="D8" s="63">
        <v>119971721152</v>
      </c>
      <c r="E8" s="62"/>
      <c r="F8" s="64">
        <f t="shared" ref="F8:F15" si="0">D8/$D$16*100</f>
        <v>32.349594636282156</v>
      </c>
      <c r="G8" s="62"/>
      <c r="H8" s="65">
        <v>401080365997</v>
      </c>
      <c r="I8" s="62"/>
      <c r="J8" s="134">
        <f t="shared" ref="J8:J15" si="1">H8/$H$16*100</f>
        <v>40.133380749858375</v>
      </c>
      <c r="L8" s="82"/>
      <c r="M8" s="82"/>
      <c r="N8" s="82"/>
    </row>
    <row r="9" spans="1:14" ht="21.75" customHeight="1" x14ac:dyDescent="0.2">
      <c r="A9" s="196" t="s">
        <v>185</v>
      </c>
      <c r="B9" s="196"/>
      <c r="C9" s="62"/>
      <c r="D9" s="66">
        <v>94735819599</v>
      </c>
      <c r="E9" s="62"/>
      <c r="F9" s="64">
        <f t="shared" si="0"/>
        <v>25.544897848725363</v>
      </c>
      <c r="G9" s="62"/>
      <c r="H9" s="65">
        <v>332072297320</v>
      </c>
      <c r="I9" s="62"/>
      <c r="J9" s="134">
        <f t="shared" si="1"/>
        <v>33.228213282630293</v>
      </c>
      <c r="L9" s="82"/>
      <c r="M9" s="82"/>
      <c r="N9" s="82"/>
    </row>
    <row r="10" spans="1:14" ht="21.75" customHeight="1" x14ac:dyDescent="0.2">
      <c r="A10" s="196" t="s">
        <v>188</v>
      </c>
      <c r="B10" s="196"/>
      <c r="C10" s="62"/>
      <c r="D10" s="67">
        <v>134840983692</v>
      </c>
      <c r="E10" s="62"/>
      <c r="F10" s="64">
        <f t="shared" si="0"/>
        <v>36.358994610631328</v>
      </c>
      <c r="G10" s="62"/>
      <c r="H10" s="65">
        <v>229904081144</v>
      </c>
      <c r="I10" s="62"/>
      <c r="J10" s="134">
        <f t="shared" si="1"/>
        <v>23.004935685551615</v>
      </c>
      <c r="L10" s="82"/>
      <c r="M10" s="82"/>
      <c r="N10" s="82"/>
    </row>
    <row r="11" spans="1:14" ht="21.75" customHeight="1" x14ac:dyDescent="0.2">
      <c r="A11" s="196" t="s">
        <v>201</v>
      </c>
      <c r="B11" s="196"/>
      <c r="C11" s="62"/>
      <c r="D11" s="67">
        <v>12295104735</v>
      </c>
      <c r="E11" s="62"/>
      <c r="F11" s="64">
        <f t="shared" si="0"/>
        <v>3.3152950576074378</v>
      </c>
      <c r="G11" s="62"/>
      <c r="H11" s="65">
        <v>20901662100</v>
      </c>
      <c r="I11" s="62"/>
      <c r="J11" s="134">
        <f t="shared" si="1"/>
        <v>2.0914869798699116</v>
      </c>
      <c r="L11" s="82"/>
      <c r="M11" s="82"/>
      <c r="N11" s="82"/>
    </row>
    <row r="12" spans="1:14" ht="21.75" customHeight="1" x14ac:dyDescent="0.2">
      <c r="A12" s="196" t="s">
        <v>259</v>
      </c>
      <c r="B12" s="196"/>
      <c r="C12" s="62"/>
      <c r="D12" s="67">
        <v>9016393430</v>
      </c>
      <c r="E12" s="62"/>
      <c r="F12" s="64">
        <f t="shared" si="0"/>
        <v>2.4312118701055678</v>
      </c>
      <c r="G12" s="62"/>
      <c r="H12" s="65">
        <v>9016393430</v>
      </c>
      <c r="I12" s="62"/>
      <c r="J12" s="134">
        <f t="shared" si="1"/>
        <v>0.90220908624437168</v>
      </c>
      <c r="L12" s="82"/>
      <c r="M12" s="82"/>
      <c r="N12" s="82"/>
    </row>
    <row r="13" spans="1:14" ht="21.75" customHeight="1" x14ac:dyDescent="0.2">
      <c r="A13" s="196" t="s">
        <v>258</v>
      </c>
      <c r="B13" s="196"/>
      <c r="C13" s="62"/>
      <c r="D13" s="67">
        <v>3488</v>
      </c>
      <c r="E13" s="62"/>
      <c r="F13" s="64">
        <f t="shared" si="0"/>
        <v>9.4051652345967138E-7</v>
      </c>
      <c r="G13" s="62"/>
      <c r="H13" s="65">
        <v>6393463257</v>
      </c>
      <c r="I13" s="62"/>
      <c r="J13" s="134">
        <f t="shared" si="1"/>
        <v>0.63975032675952492</v>
      </c>
      <c r="L13" s="82"/>
      <c r="M13" s="82"/>
      <c r="N13" s="82"/>
    </row>
    <row r="14" spans="1:14" ht="21.75" customHeight="1" x14ac:dyDescent="0.2">
      <c r="A14" s="196" t="s">
        <v>186</v>
      </c>
      <c r="B14" s="196"/>
      <c r="C14" s="62"/>
      <c r="D14" s="66">
        <v>12357</v>
      </c>
      <c r="E14" s="62"/>
      <c r="F14" s="64">
        <f t="shared" si="0"/>
        <v>3.3319847134148957E-6</v>
      </c>
      <c r="G14" s="62"/>
      <c r="H14" s="65">
        <v>183274</v>
      </c>
      <c r="I14" s="62"/>
      <c r="J14" s="134">
        <f t="shared" si="1"/>
        <v>1.8338981030062588E-5</v>
      </c>
      <c r="L14" s="82"/>
      <c r="M14" s="82"/>
      <c r="N14" s="82"/>
    </row>
    <row r="15" spans="1:14" ht="21.75" customHeight="1" x14ac:dyDescent="0.2">
      <c r="A15" s="196" t="s">
        <v>189</v>
      </c>
      <c r="B15" s="196"/>
      <c r="C15" s="62"/>
      <c r="D15" s="67">
        <v>6320</v>
      </c>
      <c r="E15" s="62"/>
      <c r="F15" s="64">
        <f t="shared" si="0"/>
        <v>1.7041469117732578E-6</v>
      </c>
      <c r="G15" s="62"/>
      <c r="H15" s="65">
        <v>55466</v>
      </c>
      <c r="I15" s="62"/>
      <c r="J15" s="134">
        <f t="shared" si="1"/>
        <v>5.5501048801982366E-6</v>
      </c>
      <c r="L15" s="82"/>
      <c r="M15" s="82"/>
      <c r="N15" s="82"/>
    </row>
    <row r="16" spans="1:14" ht="21.75" customHeight="1" thickBot="1" x14ac:dyDescent="0.25">
      <c r="A16" s="133"/>
      <c r="B16" s="133"/>
      <c r="D16" s="17">
        <f>SUM(D8:D15)</f>
        <v>370860044773</v>
      </c>
      <c r="F16" s="12">
        <f>SUM(F8:F15)</f>
        <v>100.00000000000001</v>
      </c>
      <c r="G16" s="28"/>
      <c r="H16" s="17">
        <f>SUM(H8:H15)</f>
        <v>999368501988</v>
      </c>
      <c r="I16" s="28"/>
      <c r="J16" s="12">
        <f>SUM(J8:J15)</f>
        <v>100</v>
      </c>
      <c r="L16" s="82"/>
      <c r="M16" s="82"/>
      <c r="N16" s="82"/>
    </row>
    <row r="17" spans="8:8" ht="21.75" customHeight="1" thickTop="1" x14ac:dyDescent="0.2"/>
    <row r="18" spans="8:8" ht="21.75" customHeight="1" x14ac:dyDescent="0.2">
      <c r="H18" s="28"/>
    </row>
    <row r="19" spans="8:8" ht="21.75" customHeight="1" x14ac:dyDescent="0.2"/>
    <row r="20" spans="8:8" ht="21.75" customHeight="1" x14ac:dyDescent="0.2"/>
    <row r="21" spans="8:8" ht="21.75" customHeight="1" x14ac:dyDescent="0.2"/>
    <row r="22" spans="8:8" ht="21.75" customHeight="1" x14ac:dyDescent="0.2"/>
    <row r="23" spans="8:8" ht="21.75" customHeight="1" x14ac:dyDescent="0.2"/>
    <row r="24" spans="8:8" ht="21.75" customHeight="1" x14ac:dyDescent="0.2"/>
    <row r="25" spans="8:8" ht="21.75" customHeight="1" x14ac:dyDescent="0.2"/>
    <row r="26" spans="8:8" ht="21.75" customHeight="1" x14ac:dyDescent="0.2"/>
    <row r="27" spans="8:8" ht="21.75" customHeight="1" x14ac:dyDescent="0.2"/>
    <row r="28" spans="8:8" ht="21.75" customHeight="1" x14ac:dyDescent="0.2"/>
    <row r="29" spans="8:8" ht="21.75" customHeight="1" x14ac:dyDescent="0.2"/>
    <row r="30" spans="8:8" ht="21.75" customHeight="1" x14ac:dyDescent="0.2"/>
    <row r="31" spans="8:8" ht="21.75" customHeight="1" x14ac:dyDescent="0.2"/>
    <row r="32" spans="8:8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</sheetData>
  <sheetProtection algorithmName="SHA-512" hashValue="BcAsauMuygkdjefKRMW5HXO6wQ3HyBcngySAURVTLOvyZjYrRB8CeG5MWTNfPX3tjBW55ZnM5+AeR0eZ15XlRg==" saltValue="VyTLLdqTiIv/bSDuBCqJcA==" spinCount="100000" sheet="1" objects="1" scenarios="1" selectLockedCells="1" autoFilter="0" selectUnlockedCells="1"/>
  <sortState xmlns:xlrd2="http://schemas.microsoft.com/office/spreadsheetml/2017/richdata2" ref="A8:J15">
    <sortCondition descending="1" ref="H8:H15"/>
  </sortState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  <pageSetUpPr fitToPage="1"/>
  </sheetPr>
  <dimension ref="A1:F10"/>
  <sheetViews>
    <sheetView rightToLeft="1" view="pageBreakPreview" zoomScaleNormal="100" zoomScaleSheetLayoutView="100" workbookViewId="0">
      <selection activeCell="B15" sqref="B15"/>
    </sheetView>
  </sheetViews>
  <sheetFormatPr defaultRowHeight="12.75" x14ac:dyDescent="0.2"/>
  <cols>
    <col min="1" max="1" width="5.140625" customWidth="1"/>
    <col min="2" max="2" width="22" customWidth="1"/>
    <col min="3" max="3" width="1.28515625" customWidth="1"/>
    <col min="4" max="4" width="15.28515625" customWidth="1"/>
    <col min="5" max="5" width="1.28515625" customWidth="1"/>
    <col min="6" max="6" width="15.42578125" customWidth="1"/>
    <col min="7" max="7" width="0.28515625" customWidth="1"/>
  </cols>
  <sheetData>
    <row r="1" spans="1:6" ht="29.1" customHeight="1" x14ac:dyDescent="0.2">
      <c r="A1" s="221" t="s">
        <v>0</v>
      </c>
      <c r="B1" s="221"/>
      <c r="C1" s="221"/>
      <c r="D1" s="221"/>
      <c r="E1" s="221"/>
      <c r="F1" s="221"/>
    </row>
    <row r="2" spans="1:6" ht="21.75" customHeight="1" x14ac:dyDescent="0.2">
      <c r="A2" s="221" t="s">
        <v>111</v>
      </c>
      <c r="B2" s="221"/>
      <c r="C2" s="221"/>
      <c r="D2" s="221"/>
      <c r="E2" s="221"/>
      <c r="F2" s="221"/>
    </row>
    <row r="3" spans="1:6" ht="21.75" customHeight="1" x14ac:dyDescent="0.2">
      <c r="A3" s="221" t="str">
        <f>'صورت وضعیت'!B6</f>
        <v>برای ماه منتهی به 1403/07/30</v>
      </c>
      <c r="B3" s="221"/>
      <c r="C3" s="221"/>
      <c r="D3" s="221"/>
      <c r="E3" s="221"/>
      <c r="F3" s="221"/>
    </row>
    <row r="4" spans="1:6" ht="14.45" customHeight="1" x14ac:dyDescent="0.2"/>
    <row r="5" spans="1:6" ht="29.1" customHeight="1" x14ac:dyDescent="0.2">
      <c r="A5" s="27" t="s">
        <v>157</v>
      </c>
      <c r="B5" s="257" t="s">
        <v>126</v>
      </c>
      <c r="C5" s="257"/>
      <c r="D5" s="257"/>
      <c r="E5" s="257"/>
      <c r="F5" s="257"/>
    </row>
    <row r="6" spans="1:6" ht="20.25" customHeight="1" x14ac:dyDescent="0.2">
      <c r="A6" s="6"/>
      <c r="B6" s="6"/>
      <c r="D6" s="44" t="s">
        <v>130</v>
      </c>
      <c r="F6" s="18" t="str">
        <f>سهام!T6</f>
        <v>1403/07/30</v>
      </c>
    </row>
    <row r="7" spans="1:6" ht="14.45" customHeight="1" x14ac:dyDescent="0.2">
      <c r="A7" s="229"/>
      <c r="B7" s="229"/>
      <c r="D7" s="18" t="s">
        <v>108</v>
      </c>
      <c r="F7" s="19" t="s">
        <v>108</v>
      </c>
    </row>
    <row r="8" spans="1:6" ht="21.75" customHeight="1" x14ac:dyDescent="0.2">
      <c r="A8" s="198" t="s">
        <v>264</v>
      </c>
      <c r="B8" s="198"/>
      <c r="D8" s="13" t="s">
        <v>183</v>
      </c>
      <c r="F8" s="13">
        <v>45880708</v>
      </c>
    </row>
    <row r="9" spans="1:6" ht="21.75" customHeight="1" x14ac:dyDescent="0.2">
      <c r="A9" s="197" t="s">
        <v>126</v>
      </c>
      <c r="B9" s="197"/>
      <c r="D9" s="11" t="s">
        <v>183</v>
      </c>
      <c r="F9" s="11">
        <v>433418</v>
      </c>
    </row>
    <row r="10" spans="1:6" ht="21.75" customHeight="1" x14ac:dyDescent="0.2">
      <c r="A10" s="229"/>
      <c r="B10" s="229"/>
      <c r="D10" s="12" t="s">
        <v>183</v>
      </c>
      <c r="F10" s="17">
        <v>46314126</v>
      </c>
    </row>
  </sheetData>
  <sheetProtection algorithmName="SHA-512" hashValue="+WKN3BZ0dnTOA+7LmrR/5uMkeI934S8r5eB6emil+70Ypj3svb61vw1g+t3OVvqOk1+D/SUSYf+u5GEfFR1LWA==" saltValue="rst6u76Ij/A2A2J4i4vMOA==" spinCount="100000" sheet="1" objects="1" scenarios="1" selectLockedCells="1" autoFilter="0" selectUnlockedCells="1"/>
  <sortState xmlns:xlrd2="http://schemas.microsoft.com/office/spreadsheetml/2017/richdata2" ref="A8:F9">
    <sortCondition descending="1" ref="F8:F9"/>
  </sortState>
  <mergeCells count="6"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39997558519241921"/>
  </sheetPr>
  <dimension ref="A1:H9"/>
  <sheetViews>
    <sheetView rightToLeft="1" view="pageBreakPreview" zoomScale="98" zoomScaleNormal="100" zoomScaleSheetLayoutView="98" workbookViewId="0">
      <selection activeCell="O8" sqref="O8"/>
    </sheetView>
  </sheetViews>
  <sheetFormatPr defaultRowHeight="12.75" x14ac:dyDescent="0.2"/>
  <cols>
    <col min="1" max="1" width="14.5703125" customWidth="1"/>
    <col min="2" max="2" width="11.85546875" customWidth="1"/>
    <col min="3" max="3" width="16.5703125" customWidth="1"/>
    <col min="4" max="4" width="11" customWidth="1"/>
    <col min="5" max="5" width="18.5703125" customWidth="1"/>
    <col min="6" max="6" width="29.85546875" customWidth="1"/>
    <col min="7" max="7" width="11.28515625" customWidth="1"/>
    <col min="8" max="8" width="26" customWidth="1"/>
  </cols>
  <sheetData>
    <row r="1" spans="1:8" ht="21" x14ac:dyDescent="0.2">
      <c r="A1" s="261" t="str">
        <f>'[1]سود اوراق بهادار و سپرده بانکی'!A2:S2</f>
        <v>صندوق سرمایه‌گذاری تداوم اطمینان تمدن</v>
      </c>
      <c r="B1" s="261"/>
      <c r="C1" s="261"/>
      <c r="D1" s="261"/>
      <c r="E1" s="261"/>
      <c r="F1" s="261"/>
      <c r="G1" s="261"/>
      <c r="H1" s="261"/>
    </row>
    <row r="2" spans="1:8" ht="21" x14ac:dyDescent="0.2">
      <c r="A2" s="261" t="str">
        <f>'[1]سود اوراق بهادار و سپرده بانکی'!A3:S3</f>
        <v>صورت وضعیت درآمدها</v>
      </c>
      <c r="B2" s="261"/>
      <c r="C2" s="261"/>
      <c r="D2" s="261"/>
      <c r="E2" s="261"/>
      <c r="F2" s="261"/>
      <c r="G2" s="261"/>
      <c r="H2" s="261"/>
    </row>
    <row r="3" spans="1:8" ht="21" x14ac:dyDescent="0.2">
      <c r="A3" s="261" t="str">
        <f>سهام!A3</f>
        <v>برای ماه منتهی به 1403/07/30</v>
      </c>
      <c r="B3" s="261"/>
      <c r="C3" s="261"/>
      <c r="D3" s="261"/>
      <c r="E3" s="261"/>
      <c r="F3" s="261"/>
      <c r="G3" s="261"/>
      <c r="H3" s="261"/>
    </row>
    <row r="4" spans="1:8" x14ac:dyDescent="0.2">
      <c r="A4" s="45"/>
      <c r="B4" s="45"/>
      <c r="C4" s="45"/>
      <c r="D4" s="45"/>
      <c r="E4" s="45"/>
      <c r="F4" s="45"/>
      <c r="G4" s="45"/>
      <c r="H4" s="45"/>
    </row>
    <row r="5" spans="1:8" ht="21" x14ac:dyDescent="0.2">
      <c r="A5" s="262" t="s">
        <v>146</v>
      </c>
      <c r="B5" s="262"/>
      <c r="C5" s="262"/>
      <c r="D5" s="262"/>
      <c r="E5" s="262"/>
      <c r="F5" s="262"/>
      <c r="G5" s="262"/>
      <c r="H5" s="262"/>
    </row>
    <row r="6" spans="1:8" ht="13.5" thickBot="1" x14ac:dyDescent="0.25">
      <c r="A6" s="45"/>
      <c r="B6" s="45"/>
      <c r="C6" s="45"/>
      <c r="D6" s="45"/>
      <c r="E6" s="45"/>
      <c r="F6" s="45"/>
      <c r="G6" s="45"/>
      <c r="H6" s="45"/>
    </row>
    <row r="7" spans="1:8" ht="45" customHeight="1" thickBot="1" x14ac:dyDescent="0.25">
      <c r="A7" s="46" t="s">
        <v>148</v>
      </c>
      <c r="B7" s="47" t="s">
        <v>149</v>
      </c>
      <c r="C7" s="47" t="s">
        <v>150</v>
      </c>
      <c r="D7" s="47" t="s">
        <v>35</v>
      </c>
      <c r="E7" s="47" t="s">
        <v>190</v>
      </c>
      <c r="F7" s="47" t="s">
        <v>191</v>
      </c>
      <c r="G7" s="47" t="s">
        <v>192</v>
      </c>
      <c r="H7" s="48" t="s">
        <v>147</v>
      </c>
    </row>
    <row r="8" spans="1:8" ht="39.75" customHeight="1" thickBot="1" x14ac:dyDescent="0.25">
      <c r="A8" s="49" t="s">
        <v>193</v>
      </c>
      <c r="B8" s="50" t="s">
        <v>151</v>
      </c>
      <c r="C8" s="50" t="s">
        <v>88</v>
      </c>
      <c r="D8" s="50">
        <v>500000</v>
      </c>
      <c r="E8" s="50">
        <f>D8*1000000</f>
        <v>500000000000</v>
      </c>
      <c r="F8" s="50">
        <f>314207650*30</f>
        <v>9426229500</v>
      </c>
      <c r="G8" s="51">
        <v>0.23</v>
      </c>
      <c r="H8" s="52" t="s">
        <v>183</v>
      </c>
    </row>
    <row r="9" spans="1:8" ht="41.25" customHeight="1" thickBot="1" x14ac:dyDescent="0.25">
      <c r="A9" s="49" t="s">
        <v>193</v>
      </c>
      <c r="B9" s="50" t="s">
        <v>151</v>
      </c>
      <c r="C9" s="50" t="s">
        <v>79</v>
      </c>
      <c r="D9" s="50">
        <v>1500000</v>
      </c>
      <c r="E9" s="50">
        <f>D9*1000000</f>
        <v>1500000000000</v>
      </c>
      <c r="F9" s="50">
        <f>182876712*30</f>
        <v>5486301360</v>
      </c>
      <c r="G9" s="51">
        <v>0.23</v>
      </c>
      <c r="H9" s="53" t="s">
        <v>183</v>
      </c>
    </row>
  </sheetData>
  <sheetProtection algorithmName="SHA-512" hashValue="fZhHxJPOsILcNP5Mtx44bFIePT6Zs8Zlz191l5+B5NDwl0qG1kGiUi3pC7pmeeJgoU7QuUuI1RXTxOwh48AUzA==" saltValue="UxBmRDQD3vDh0yGMPxrrDA==" spinCount="100000" sheet="1" objects="1" scenarios="1" selectLockedCells="1" autoFilter="0" selectUnlockedCells="1"/>
  <mergeCells count="4">
    <mergeCell ref="A1:H1"/>
    <mergeCell ref="A2:H2"/>
    <mergeCell ref="A3:H3"/>
    <mergeCell ref="A5:H5"/>
  </mergeCells>
  <pageMargins left="0.7" right="0.7" top="0.75" bottom="0.75" header="0.3" footer="0.3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39997558519241921"/>
    <pageSetUpPr fitToPage="1"/>
  </sheetPr>
  <dimension ref="A1:V23"/>
  <sheetViews>
    <sheetView rightToLeft="1" view="pageBreakPreview" zoomScale="95" zoomScaleNormal="100" zoomScaleSheetLayoutView="95" workbookViewId="0">
      <selection activeCell="S11" sqref="S11:S17"/>
    </sheetView>
  </sheetViews>
  <sheetFormatPr defaultRowHeight="12.75" x14ac:dyDescent="0.2"/>
  <cols>
    <col min="1" max="1" width="27.140625" customWidth="1"/>
    <col min="2" max="2" width="1.28515625" customWidth="1"/>
    <col min="3" max="3" width="16.85546875" customWidth="1"/>
    <col min="4" max="4" width="1.28515625" customWidth="1"/>
    <col min="5" max="5" width="16.140625" customWidth="1"/>
    <col min="6" max="6" width="0.85546875" customWidth="1"/>
    <col min="7" max="7" width="15.5703125" customWidth="1"/>
    <col min="8" max="8" width="1.28515625" customWidth="1"/>
    <col min="9" max="9" width="20.28515625" bestFit="1" customWidth="1"/>
    <col min="10" max="10" width="1.28515625" customWidth="1"/>
    <col min="11" max="11" width="19.42578125" bestFit="1" customWidth="1"/>
    <col min="12" max="12" width="1.28515625" customWidth="1"/>
    <col min="13" max="13" width="21.140625" bestFit="1" customWidth="1"/>
    <col min="14" max="14" width="1.28515625" customWidth="1"/>
    <col min="15" max="15" width="19.140625" bestFit="1" customWidth="1"/>
    <col min="16" max="16" width="1.28515625" customWidth="1"/>
    <col min="17" max="17" width="17.28515625" bestFit="1" customWidth="1"/>
    <col min="18" max="18" width="1.28515625" customWidth="1"/>
    <col min="19" max="19" width="21.28515625" bestFit="1" customWidth="1"/>
    <col min="20" max="20" width="0.28515625" customWidth="1"/>
    <col min="21" max="21" width="13.42578125" bestFit="1" customWidth="1"/>
  </cols>
  <sheetData>
    <row r="1" spans="1:22" ht="29.1" customHeight="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</row>
    <row r="2" spans="1:22" ht="21.7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1:22" ht="21.75" customHeight="1" x14ac:dyDescent="0.2">
      <c r="A3" s="221" t="str">
        <f>سهام!A3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</row>
    <row r="4" spans="1:22" ht="14.45" customHeight="1" x14ac:dyDescent="0.2"/>
    <row r="5" spans="1:22" ht="21.75" customHeight="1" x14ac:dyDescent="0.2">
      <c r="A5" s="263" t="s">
        <v>133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</row>
    <row r="6" spans="1:22" ht="22.5" customHeight="1" x14ac:dyDescent="0.2">
      <c r="A6" s="244" t="s">
        <v>29</v>
      </c>
      <c r="C6" s="244" t="s">
        <v>158</v>
      </c>
      <c r="D6" s="244"/>
      <c r="E6" s="244"/>
      <c r="F6" s="244"/>
      <c r="G6" s="244"/>
      <c r="I6" s="244" t="s">
        <v>130</v>
      </c>
      <c r="J6" s="244"/>
      <c r="K6" s="244"/>
      <c r="L6" s="244"/>
      <c r="M6" s="244"/>
      <c r="O6" s="244" t="s">
        <v>131</v>
      </c>
      <c r="P6" s="244"/>
      <c r="Q6" s="244"/>
      <c r="R6" s="244"/>
      <c r="S6" s="244"/>
    </row>
    <row r="7" spans="1:22" ht="36.75" customHeight="1" x14ac:dyDescent="0.2">
      <c r="A7" s="244"/>
      <c r="C7" s="31" t="s">
        <v>159</v>
      </c>
      <c r="D7" s="2"/>
      <c r="E7" s="31" t="s">
        <v>160</v>
      </c>
      <c r="F7" s="2"/>
      <c r="G7" s="31" t="s">
        <v>161</v>
      </c>
      <c r="I7" s="205" t="s">
        <v>162</v>
      </c>
      <c r="J7" s="206"/>
      <c r="K7" s="207" t="s">
        <v>163</v>
      </c>
      <c r="L7" s="206"/>
      <c r="M7" s="207" t="s">
        <v>164</v>
      </c>
      <c r="N7" s="178"/>
      <c r="O7" s="207" t="s">
        <v>162</v>
      </c>
      <c r="P7" s="206"/>
      <c r="Q7" s="207" t="s">
        <v>163</v>
      </c>
      <c r="R7" s="206"/>
      <c r="S7" s="207" t="s">
        <v>164</v>
      </c>
      <c r="T7" s="178"/>
    </row>
    <row r="8" spans="1:22" ht="21.75" customHeight="1" x14ac:dyDescent="0.2">
      <c r="A8" s="34" t="s">
        <v>136</v>
      </c>
      <c r="C8" s="38" t="s">
        <v>168</v>
      </c>
      <c r="D8" s="38"/>
      <c r="E8" s="38">
        <v>7000000</v>
      </c>
      <c r="F8" s="38"/>
      <c r="G8" s="38">
        <v>1600</v>
      </c>
      <c r="H8" s="38"/>
      <c r="I8" s="38">
        <v>0</v>
      </c>
      <c r="J8" s="38"/>
      <c r="K8" s="38">
        <v>0</v>
      </c>
      <c r="L8" s="38"/>
      <c r="M8" s="38">
        <f t="shared" ref="M8:M16" si="0">I8-K8</f>
        <v>0</v>
      </c>
      <c r="N8" s="38"/>
      <c r="O8" s="38">
        <v>11200000000</v>
      </c>
      <c r="P8" s="38"/>
      <c r="Q8" s="38">
        <v>0</v>
      </c>
      <c r="R8" s="38"/>
      <c r="S8" s="38">
        <f t="shared" ref="S8:S16" si="1">O8-Q8</f>
        <v>11200000000</v>
      </c>
      <c r="T8" s="178"/>
      <c r="U8" s="28"/>
      <c r="V8" s="28"/>
    </row>
    <row r="9" spans="1:22" ht="21.75" customHeight="1" x14ac:dyDescent="0.2">
      <c r="A9" s="34" t="s">
        <v>19</v>
      </c>
      <c r="C9" s="38" t="s">
        <v>167</v>
      </c>
      <c r="D9" s="38"/>
      <c r="E9" s="38">
        <v>5000000</v>
      </c>
      <c r="F9" s="38"/>
      <c r="G9" s="38">
        <v>1810</v>
      </c>
      <c r="H9" s="38"/>
      <c r="I9" s="38">
        <v>0</v>
      </c>
      <c r="J9" s="38"/>
      <c r="K9" s="38">
        <v>0</v>
      </c>
      <c r="L9" s="38"/>
      <c r="M9" s="38">
        <f t="shared" si="0"/>
        <v>0</v>
      </c>
      <c r="N9" s="38"/>
      <c r="O9" s="38">
        <v>9050000000</v>
      </c>
      <c r="P9" s="38"/>
      <c r="Q9" s="38">
        <v>0</v>
      </c>
      <c r="R9" s="38"/>
      <c r="S9" s="38">
        <f t="shared" si="1"/>
        <v>9050000000</v>
      </c>
      <c r="T9" s="178"/>
      <c r="U9" s="28"/>
      <c r="V9" s="28"/>
    </row>
    <row r="10" spans="1:22" ht="21.75" customHeight="1" x14ac:dyDescent="0.2">
      <c r="A10" s="34" t="s">
        <v>24</v>
      </c>
      <c r="C10" s="38" t="s">
        <v>167</v>
      </c>
      <c r="D10" s="38"/>
      <c r="E10" s="38">
        <v>15000000</v>
      </c>
      <c r="F10" s="38"/>
      <c r="G10" s="38">
        <v>255</v>
      </c>
      <c r="H10" s="38"/>
      <c r="I10" s="38">
        <v>0</v>
      </c>
      <c r="J10" s="38"/>
      <c r="K10" s="38">
        <v>0</v>
      </c>
      <c r="L10" s="38"/>
      <c r="M10" s="38">
        <f t="shared" si="0"/>
        <v>0</v>
      </c>
      <c r="N10" s="38"/>
      <c r="O10" s="38">
        <v>3825000000</v>
      </c>
      <c r="P10" s="38"/>
      <c r="Q10" s="38">
        <v>0</v>
      </c>
      <c r="R10" s="38"/>
      <c r="S10" s="38">
        <f t="shared" si="1"/>
        <v>3825000000</v>
      </c>
      <c r="T10" s="178"/>
      <c r="U10" s="28"/>
      <c r="V10" s="28"/>
    </row>
    <row r="11" spans="1:22" ht="21.75" customHeight="1" x14ac:dyDescent="0.2">
      <c r="A11" s="34" t="s">
        <v>25</v>
      </c>
      <c r="C11" s="38" t="s">
        <v>6</v>
      </c>
      <c r="D11" s="38"/>
      <c r="E11" s="38">
        <v>10210000</v>
      </c>
      <c r="F11" s="38"/>
      <c r="G11" s="38">
        <v>370</v>
      </c>
      <c r="H11" s="38"/>
      <c r="I11" s="38">
        <v>0</v>
      </c>
      <c r="J11" s="38"/>
      <c r="K11" s="38">
        <v>0</v>
      </c>
      <c r="L11" s="38"/>
      <c r="M11" s="38">
        <f t="shared" si="0"/>
        <v>0</v>
      </c>
      <c r="N11" s="38"/>
      <c r="O11" s="38">
        <v>3777700000</v>
      </c>
      <c r="P11" s="38"/>
      <c r="Q11" s="38">
        <v>0</v>
      </c>
      <c r="R11" s="38"/>
      <c r="S11" s="38">
        <f t="shared" si="1"/>
        <v>3777700000</v>
      </c>
      <c r="T11" s="178"/>
      <c r="U11" s="28"/>
      <c r="V11" s="28"/>
    </row>
    <row r="12" spans="1:22" ht="21.75" customHeight="1" x14ac:dyDescent="0.2">
      <c r="A12" s="34" t="s">
        <v>21</v>
      </c>
      <c r="C12" s="38" t="s">
        <v>260</v>
      </c>
      <c r="D12" s="38"/>
      <c r="E12" s="38">
        <v>20450168</v>
      </c>
      <c r="F12" s="38"/>
      <c r="G12" s="38">
        <v>150</v>
      </c>
      <c r="H12" s="38"/>
      <c r="I12" s="38">
        <v>3067525200</v>
      </c>
      <c r="J12" s="38"/>
      <c r="K12" s="38">
        <v>434611154</v>
      </c>
      <c r="L12" s="38"/>
      <c r="M12" s="38">
        <f t="shared" si="0"/>
        <v>2632914046</v>
      </c>
      <c r="N12" s="38"/>
      <c r="O12" s="38">
        <v>3067525200</v>
      </c>
      <c r="P12" s="38"/>
      <c r="Q12" s="38">
        <v>434611154</v>
      </c>
      <c r="R12" s="38"/>
      <c r="S12" s="38">
        <f t="shared" si="1"/>
        <v>2632914046</v>
      </c>
      <c r="T12" s="178"/>
      <c r="U12" s="28"/>
      <c r="V12" s="28"/>
    </row>
    <row r="13" spans="1:22" ht="21.75" customHeight="1" x14ac:dyDescent="0.2">
      <c r="A13" s="148" t="s">
        <v>18</v>
      </c>
      <c r="C13" s="38" t="s">
        <v>165</v>
      </c>
      <c r="D13" s="38"/>
      <c r="E13" s="38">
        <v>20000000</v>
      </c>
      <c r="F13" s="38"/>
      <c r="G13" s="38">
        <v>82</v>
      </c>
      <c r="H13" s="38"/>
      <c r="I13" s="38">
        <v>0</v>
      </c>
      <c r="J13" s="38"/>
      <c r="K13" s="38">
        <v>0</v>
      </c>
      <c r="L13" s="38"/>
      <c r="M13" s="38">
        <f t="shared" si="0"/>
        <v>0</v>
      </c>
      <c r="N13" s="38"/>
      <c r="O13" s="38">
        <v>1640000000</v>
      </c>
      <c r="P13" s="38"/>
      <c r="Q13" s="38">
        <v>0</v>
      </c>
      <c r="R13" s="38"/>
      <c r="S13" s="38">
        <f t="shared" si="1"/>
        <v>1640000000</v>
      </c>
      <c r="T13" s="178"/>
      <c r="U13" s="28"/>
      <c r="V13" s="28"/>
    </row>
    <row r="14" spans="1:22" ht="21.75" customHeight="1" x14ac:dyDescent="0.2">
      <c r="A14" s="148" t="s">
        <v>17</v>
      </c>
      <c r="C14" s="38" t="s">
        <v>167</v>
      </c>
      <c r="D14" s="38"/>
      <c r="E14" s="38">
        <v>14152500</v>
      </c>
      <c r="F14" s="38"/>
      <c r="G14" s="38">
        <v>60</v>
      </c>
      <c r="H14" s="38"/>
      <c r="I14" s="38">
        <v>0</v>
      </c>
      <c r="J14" s="38"/>
      <c r="K14" s="38">
        <v>0</v>
      </c>
      <c r="L14" s="38"/>
      <c r="M14" s="38">
        <f t="shared" si="0"/>
        <v>0</v>
      </c>
      <c r="N14" s="38"/>
      <c r="O14" s="38">
        <v>849150000</v>
      </c>
      <c r="P14" s="38"/>
      <c r="Q14" s="38">
        <v>0</v>
      </c>
      <c r="R14" s="38"/>
      <c r="S14" s="38">
        <f t="shared" si="1"/>
        <v>849150000</v>
      </c>
      <c r="T14" s="178"/>
      <c r="U14" s="28"/>
      <c r="V14" s="28"/>
    </row>
    <row r="15" spans="1:22" ht="21.75" customHeight="1" x14ac:dyDescent="0.2">
      <c r="A15" s="34" t="s">
        <v>22</v>
      </c>
      <c r="C15" s="38" t="s">
        <v>166</v>
      </c>
      <c r="D15" s="38"/>
      <c r="E15" s="38">
        <v>218115</v>
      </c>
      <c r="F15" s="38"/>
      <c r="G15" s="38">
        <v>3000</v>
      </c>
      <c r="H15" s="38"/>
      <c r="I15" s="38">
        <v>0</v>
      </c>
      <c r="J15" s="38"/>
      <c r="K15" s="38">
        <v>0</v>
      </c>
      <c r="L15" s="38"/>
      <c r="M15" s="38">
        <f t="shared" si="0"/>
        <v>0</v>
      </c>
      <c r="N15" s="38"/>
      <c r="O15" s="38">
        <v>654345000</v>
      </c>
      <c r="P15" s="38"/>
      <c r="Q15" s="38">
        <v>0</v>
      </c>
      <c r="R15" s="38"/>
      <c r="S15" s="38">
        <f t="shared" si="1"/>
        <v>654345000</v>
      </c>
      <c r="T15" s="178"/>
      <c r="U15" s="28"/>
      <c r="V15" s="28"/>
    </row>
    <row r="16" spans="1:22" ht="21.75" customHeight="1" x14ac:dyDescent="0.2">
      <c r="A16" s="34" t="s">
        <v>23</v>
      </c>
      <c r="C16" s="38" t="s">
        <v>203</v>
      </c>
      <c r="D16" s="38"/>
      <c r="E16" s="38">
        <v>68564</v>
      </c>
      <c r="F16" s="38"/>
      <c r="G16" s="38">
        <v>540</v>
      </c>
      <c r="H16" s="38"/>
      <c r="I16" s="38">
        <v>37024560</v>
      </c>
      <c r="J16" s="38"/>
      <c r="K16" s="38">
        <v>5283011</v>
      </c>
      <c r="L16" s="38"/>
      <c r="M16" s="38">
        <f t="shared" si="0"/>
        <v>31741549</v>
      </c>
      <c r="N16" s="38"/>
      <c r="O16" s="38">
        <v>37024560</v>
      </c>
      <c r="P16" s="38"/>
      <c r="Q16" s="38">
        <v>5283011</v>
      </c>
      <c r="R16" s="38"/>
      <c r="S16" s="38">
        <f t="shared" si="1"/>
        <v>31741549</v>
      </c>
      <c r="T16" s="178"/>
      <c r="U16" s="28"/>
      <c r="V16" s="28"/>
    </row>
    <row r="17" spans="1:20" ht="21.75" customHeight="1" thickBot="1" x14ac:dyDescent="0.25">
      <c r="A17" s="33"/>
      <c r="C17" s="36"/>
      <c r="I17" s="30">
        <f>SUM(I8:I16)</f>
        <v>3104549760</v>
      </c>
      <c r="J17" s="82"/>
      <c r="K17" s="30">
        <f>SUM(K8:K16)</f>
        <v>439894165</v>
      </c>
      <c r="L17" s="82"/>
      <c r="M17" s="30">
        <f>SUM(M8:M16)</f>
        <v>2664655595</v>
      </c>
      <c r="N17" s="178"/>
      <c r="O17" s="30">
        <f>SUM(O8:O16)</f>
        <v>34100744760</v>
      </c>
      <c r="P17" s="178"/>
      <c r="Q17" s="30">
        <f>SUM(Q8:Q16)</f>
        <v>439894165</v>
      </c>
      <c r="R17" s="178"/>
      <c r="S17" s="30">
        <f>SUM(S8:S16)</f>
        <v>33660850595</v>
      </c>
      <c r="T17" s="178"/>
    </row>
    <row r="18" spans="1:20" ht="13.5" thickTop="1" x14ac:dyDescent="0.2">
      <c r="S18" s="82"/>
    </row>
    <row r="19" spans="1:20" x14ac:dyDescent="0.2">
      <c r="S19" s="28"/>
    </row>
    <row r="21" spans="1:20" x14ac:dyDescent="0.2">
      <c r="E21" s="28"/>
      <c r="G21" s="28"/>
      <c r="I21" s="28"/>
      <c r="K21" s="28"/>
      <c r="M21" s="28"/>
      <c r="O21" s="28"/>
      <c r="Q21" s="28"/>
      <c r="S21" s="28"/>
    </row>
    <row r="22" spans="1:20" x14ac:dyDescent="0.2">
      <c r="J22" s="28"/>
    </row>
    <row r="23" spans="1:20" x14ac:dyDescent="0.2">
      <c r="E23" s="28"/>
      <c r="G23" s="28"/>
      <c r="I23" s="28"/>
      <c r="K23" s="28"/>
      <c r="M23" s="28"/>
      <c r="O23" s="28"/>
      <c r="Q23" s="28"/>
      <c r="S23" s="28"/>
    </row>
  </sheetData>
  <sheetProtection algorithmName="SHA-512" hashValue="meGwTCQfJIU8WrR5X59SprasF3RCYxaUCM9GGiE+LnoARfRF/m3HctIsKZO5j9W9ELpCghy828F9AkjPmHcFTw==" saltValue="EhIk0SGTxikCDaqRH+fd/A==" spinCount="100000" sheet="1" objects="1" scenarios="1" selectLockedCells="1" autoFilter="0" selectUnlockedCells="1"/>
  <sortState xmlns:xlrd2="http://schemas.microsoft.com/office/spreadsheetml/2017/richdata2" ref="A8:S16">
    <sortCondition descending="1" ref="S8:S16"/>
  </sortState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9" scale="69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59999389629810485"/>
    <pageSetUpPr fitToPage="1"/>
  </sheetPr>
  <dimension ref="A1:T46"/>
  <sheetViews>
    <sheetView rightToLeft="1" view="pageBreakPreview" zoomScale="91" zoomScaleNormal="100" zoomScaleSheetLayoutView="91" workbookViewId="0">
      <selection activeCell="A27" sqref="A27"/>
    </sheetView>
  </sheetViews>
  <sheetFormatPr defaultRowHeight="12.75" x14ac:dyDescent="0.2"/>
  <cols>
    <col min="1" max="1" width="28.42578125" bestFit="1" customWidth="1"/>
    <col min="2" max="2" width="0.7109375" customWidth="1"/>
    <col min="3" max="3" width="15" bestFit="1" customWidth="1"/>
    <col min="4" max="4" width="1.28515625" customWidth="1"/>
    <col min="5" max="5" width="11.5703125" bestFit="1" customWidth="1"/>
    <col min="6" max="6" width="0.42578125" customWidth="1"/>
    <col min="7" max="7" width="0.5703125" hidden="1" customWidth="1"/>
    <col min="8" max="8" width="18.140625" bestFit="1" customWidth="1"/>
    <col min="9" max="9" width="1.28515625" customWidth="1"/>
    <col min="10" max="10" width="20" bestFit="1" customWidth="1"/>
    <col min="11" max="11" width="1.28515625" customWidth="1"/>
    <col min="12" max="12" width="18.42578125" bestFit="1" customWidth="1"/>
    <col min="13" max="13" width="1.28515625" customWidth="1"/>
    <col min="14" max="14" width="20" bestFit="1" customWidth="1"/>
    <col min="15" max="15" width="1.28515625" customWidth="1"/>
    <col min="16" max="16" width="23.42578125" bestFit="1" customWidth="1"/>
    <col min="17" max="17" width="1.28515625" customWidth="1"/>
    <col min="18" max="18" width="20.140625" bestFit="1" customWidth="1"/>
    <col min="19" max="19" width="1.28515625" customWidth="1"/>
    <col min="20" max="20" width="23.42578125" bestFit="1" customWidth="1"/>
    <col min="21" max="21" width="0.28515625" customWidth="1"/>
    <col min="22" max="22" width="60.42578125" bestFit="1" customWidth="1"/>
    <col min="23" max="23" width="9.28515625" customWidth="1"/>
    <col min="24" max="24" width="7.140625" bestFit="1" customWidth="1"/>
  </cols>
  <sheetData>
    <row r="1" spans="1:20" ht="29.1" customHeight="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</row>
    <row r="2" spans="1:20" ht="21.7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</row>
    <row r="3" spans="1:20" ht="21.75" customHeight="1" x14ac:dyDescent="0.2">
      <c r="A3" s="221" t="s">
        <v>202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</row>
    <row r="4" spans="1:20" ht="14.45" customHeight="1" x14ac:dyDescent="0.2"/>
    <row r="5" spans="1:20" ht="18" customHeight="1" x14ac:dyDescent="0.2">
      <c r="A5" s="263" t="s">
        <v>169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</row>
    <row r="6" spans="1:20" ht="14.45" customHeight="1" x14ac:dyDescent="0.2">
      <c r="A6" s="244" t="s">
        <v>114</v>
      </c>
      <c r="J6" s="244" t="s">
        <v>130</v>
      </c>
      <c r="K6" s="244"/>
      <c r="L6" s="244"/>
      <c r="M6" s="244"/>
      <c r="N6" s="244"/>
      <c r="P6" s="244" t="s">
        <v>131</v>
      </c>
      <c r="Q6" s="244"/>
      <c r="R6" s="244"/>
      <c r="S6" s="244"/>
      <c r="T6" s="244"/>
    </row>
    <row r="7" spans="1:20" ht="29.1" customHeight="1" x14ac:dyDescent="0.2">
      <c r="A7" s="244"/>
      <c r="C7" s="76" t="s">
        <v>170</v>
      </c>
      <c r="D7" s="76"/>
      <c r="E7" s="247" t="s">
        <v>49</v>
      </c>
      <c r="F7" s="247"/>
      <c r="H7" s="40" t="s">
        <v>171</v>
      </c>
      <c r="J7" s="31" t="s">
        <v>172</v>
      </c>
      <c r="K7" s="2"/>
      <c r="L7" s="31" t="s">
        <v>163</v>
      </c>
      <c r="M7" s="2"/>
      <c r="N7" s="31" t="s">
        <v>173</v>
      </c>
      <c r="P7" s="31" t="s">
        <v>172</v>
      </c>
      <c r="Q7" s="2"/>
      <c r="R7" s="31" t="s">
        <v>163</v>
      </c>
      <c r="S7" s="2"/>
      <c r="T7" s="31" t="s">
        <v>173</v>
      </c>
    </row>
    <row r="8" spans="1:20" ht="21.75" customHeight="1" x14ac:dyDescent="0.45">
      <c r="A8" s="35" t="s">
        <v>187</v>
      </c>
      <c r="C8" s="213" t="s">
        <v>272</v>
      </c>
      <c r="D8" s="8"/>
      <c r="E8" s="213" t="s">
        <v>272</v>
      </c>
      <c r="F8" s="214"/>
      <c r="G8" s="8"/>
      <c r="H8" s="215">
        <v>22.5</v>
      </c>
      <c r="J8" s="209">
        <v>119971721152</v>
      </c>
      <c r="K8" s="210"/>
      <c r="L8" s="211">
        <v>-7363037</v>
      </c>
      <c r="M8" s="210"/>
      <c r="N8" s="209">
        <f t="shared" ref="N8:N19" si="0">J8-L8</f>
        <v>119979084189</v>
      </c>
      <c r="O8" s="210"/>
      <c r="P8" s="209">
        <v>401078736072</v>
      </c>
      <c r="Q8" s="210"/>
      <c r="R8" s="194">
        <v>489299761</v>
      </c>
      <c r="S8" s="210"/>
      <c r="T8" s="209">
        <f t="shared" ref="T8:T35" si="1">P8-R8</f>
        <v>400589436311</v>
      </c>
    </row>
    <row r="9" spans="1:20" ht="21.75" customHeight="1" x14ac:dyDescent="0.45">
      <c r="A9" s="35" t="s">
        <v>185</v>
      </c>
      <c r="C9" s="167" t="s">
        <v>272</v>
      </c>
      <c r="D9" s="8"/>
      <c r="E9" s="167" t="s">
        <v>272</v>
      </c>
      <c r="F9" s="8"/>
      <c r="G9" s="8"/>
      <c r="H9" s="215">
        <v>22.5</v>
      </c>
      <c r="J9" s="209">
        <v>94735819599</v>
      </c>
      <c r="K9" s="210"/>
      <c r="L9" s="211">
        <v>829709329</v>
      </c>
      <c r="M9" s="210"/>
      <c r="N9" s="209">
        <f t="shared" si="0"/>
        <v>93906110270</v>
      </c>
      <c r="O9" s="210"/>
      <c r="P9" s="209">
        <v>332068945811</v>
      </c>
      <c r="Q9" s="210"/>
      <c r="R9" s="194">
        <v>1305402909</v>
      </c>
      <c r="S9" s="210"/>
      <c r="T9" s="209">
        <f t="shared" si="1"/>
        <v>330763542902</v>
      </c>
    </row>
    <row r="10" spans="1:20" ht="21.75" customHeight="1" x14ac:dyDescent="0.45">
      <c r="A10" s="35" t="s">
        <v>188</v>
      </c>
      <c r="C10" s="167" t="s">
        <v>272</v>
      </c>
      <c r="D10" s="8"/>
      <c r="E10" s="167" t="s">
        <v>272</v>
      </c>
      <c r="F10" s="8"/>
      <c r="G10" s="8"/>
      <c r="H10" s="215">
        <v>22.5</v>
      </c>
      <c r="J10" s="209">
        <v>134840983692</v>
      </c>
      <c r="K10" s="210"/>
      <c r="L10" s="211">
        <v>-139991499</v>
      </c>
      <c r="M10" s="210"/>
      <c r="N10" s="209">
        <f t="shared" si="0"/>
        <v>134980975191</v>
      </c>
      <c r="O10" s="210"/>
      <c r="P10" s="209">
        <v>229897267664</v>
      </c>
      <c r="Q10" s="210"/>
      <c r="R10" s="194">
        <v>556819932</v>
      </c>
      <c r="S10" s="210"/>
      <c r="T10" s="209">
        <f t="shared" ref="T10:T19" si="2">P10-R10</f>
        <v>229340447732</v>
      </c>
    </row>
    <row r="11" spans="1:20" ht="21.75" customHeight="1" x14ac:dyDescent="0.45">
      <c r="A11" s="147" t="s">
        <v>201</v>
      </c>
      <c r="C11" s="219" t="s">
        <v>272</v>
      </c>
      <c r="D11" s="216"/>
      <c r="E11" s="219" t="s">
        <v>272</v>
      </c>
      <c r="F11" s="216"/>
      <c r="G11" s="216"/>
      <c r="H11" s="215">
        <v>22.5</v>
      </c>
      <c r="J11" s="209">
        <v>12295081950</v>
      </c>
      <c r="K11" s="210"/>
      <c r="L11" s="211">
        <v>-9138993</v>
      </c>
      <c r="M11" s="210"/>
      <c r="N11" s="209">
        <f t="shared" si="0"/>
        <v>12304220943</v>
      </c>
      <c r="O11" s="210"/>
      <c r="P11" s="209">
        <v>20901639315</v>
      </c>
      <c r="Q11" s="210"/>
      <c r="R11" s="194">
        <v>60833018</v>
      </c>
      <c r="S11" s="210"/>
      <c r="T11" s="209">
        <f t="shared" si="2"/>
        <v>20840806297</v>
      </c>
    </row>
    <row r="12" spans="1:20" ht="21.75" customHeight="1" x14ac:dyDescent="0.45">
      <c r="A12" s="208" t="s">
        <v>259</v>
      </c>
      <c r="C12" s="219" t="s">
        <v>272</v>
      </c>
      <c r="D12" s="216"/>
      <c r="E12" s="219" t="s">
        <v>272</v>
      </c>
      <c r="F12" s="216"/>
      <c r="G12" s="216"/>
      <c r="H12" s="215">
        <v>22.5</v>
      </c>
      <c r="J12" s="209">
        <v>9016393430</v>
      </c>
      <c r="K12" s="210"/>
      <c r="L12" s="211">
        <v>58738719</v>
      </c>
      <c r="M12" s="210"/>
      <c r="N12" s="209">
        <f t="shared" si="0"/>
        <v>8957654711</v>
      </c>
      <c r="O12" s="210"/>
      <c r="P12" s="209">
        <v>9016393430</v>
      </c>
      <c r="Q12" s="210"/>
      <c r="R12" s="194">
        <v>58738719</v>
      </c>
      <c r="S12" s="210"/>
      <c r="T12" s="209">
        <f t="shared" si="2"/>
        <v>8957654711</v>
      </c>
    </row>
    <row r="13" spans="1:20" ht="21.75" customHeight="1" x14ac:dyDescent="0.45">
      <c r="A13" s="208" t="s">
        <v>265</v>
      </c>
      <c r="C13" s="219" t="s">
        <v>272</v>
      </c>
      <c r="D13" s="216"/>
      <c r="E13" s="219" t="s">
        <v>272</v>
      </c>
      <c r="F13" s="216"/>
      <c r="G13" s="216"/>
      <c r="H13" s="220">
        <v>0</v>
      </c>
      <c r="J13" s="209">
        <v>3488</v>
      </c>
      <c r="K13" s="210"/>
      <c r="L13" s="90">
        <v>0</v>
      </c>
      <c r="M13" s="210"/>
      <c r="N13" s="209">
        <f t="shared" si="0"/>
        <v>3488</v>
      </c>
      <c r="O13" s="210"/>
      <c r="P13" s="209">
        <v>6393463257</v>
      </c>
      <c r="Q13" s="210"/>
      <c r="R13" s="90">
        <v>0</v>
      </c>
      <c r="S13" s="210"/>
      <c r="T13" s="209">
        <f t="shared" si="2"/>
        <v>6393463257</v>
      </c>
    </row>
    <row r="14" spans="1:20" ht="21.75" customHeight="1" x14ac:dyDescent="0.45">
      <c r="A14" s="208" t="s">
        <v>269</v>
      </c>
      <c r="C14" s="167" t="s">
        <v>272</v>
      </c>
      <c r="D14" s="8"/>
      <c r="E14" s="167" t="s">
        <v>272</v>
      </c>
      <c r="F14" s="8"/>
      <c r="G14" s="8"/>
      <c r="H14" s="220">
        <v>0</v>
      </c>
      <c r="J14" s="209"/>
      <c r="K14" s="210"/>
      <c r="L14" s="90">
        <v>0</v>
      </c>
      <c r="M14" s="210"/>
      <c r="N14" s="209">
        <f t="shared" si="0"/>
        <v>0</v>
      </c>
      <c r="O14" s="210"/>
      <c r="P14" s="209">
        <v>6813480</v>
      </c>
      <c r="Q14" s="210"/>
      <c r="R14" s="90">
        <v>0</v>
      </c>
      <c r="S14" s="210"/>
      <c r="T14" s="209">
        <f t="shared" si="2"/>
        <v>6813480</v>
      </c>
    </row>
    <row r="15" spans="1:20" ht="21.75" customHeight="1" x14ac:dyDescent="0.45">
      <c r="A15" s="208" t="s">
        <v>270</v>
      </c>
      <c r="C15" s="167" t="s">
        <v>272</v>
      </c>
      <c r="D15" s="8"/>
      <c r="E15" s="167" t="s">
        <v>272</v>
      </c>
      <c r="F15" s="8"/>
      <c r="G15" s="8"/>
      <c r="H15" s="220">
        <v>0</v>
      </c>
      <c r="J15" s="209"/>
      <c r="K15" s="210"/>
      <c r="L15" s="90">
        <v>0</v>
      </c>
      <c r="M15" s="210"/>
      <c r="N15" s="209">
        <f t="shared" si="0"/>
        <v>0</v>
      </c>
      <c r="O15" s="210"/>
      <c r="P15" s="209">
        <v>3351509</v>
      </c>
      <c r="Q15" s="210"/>
      <c r="R15" s="90">
        <v>0</v>
      </c>
      <c r="S15" s="210"/>
      <c r="T15" s="209">
        <f t="shared" si="2"/>
        <v>3351509</v>
      </c>
    </row>
    <row r="16" spans="1:20" ht="21.75" customHeight="1" x14ac:dyDescent="0.45">
      <c r="A16" s="208" t="s">
        <v>271</v>
      </c>
      <c r="C16" s="167" t="s">
        <v>272</v>
      </c>
      <c r="D16" s="8"/>
      <c r="E16" s="167" t="s">
        <v>272</v>
      </c>
      <c r="F16" s="8"/>
      <c r="G16" s="8"/>
      <c r="H16" s="220">
        <v>0</v>
      </c>
      <c r="J16" s="90">
        <v>0</v>
      </c>
      <c r="K16" s="210"/>
      <c r="L16" s="90">
        <v>0</v>
      </c>
      <c r="M16" s="210"/>
      <c r="N16" s="209">
        <f t="shared" si="0"/>
        <v>0</v>
      </c>
      <c r="O16" s="210"/>
      <c r="P16" s="209">
        <v>1629925</v>
      </c>
      <c r="Q16" s="210"/>
      <c r="R16" s="90">
        <v>0</v>
      </c>
      <c r="S16" s="210"/>
      <c r="T16" s="209">
        <f t="shared" si="2"/>
        <v>1629925</v>
      </c>
    </row>
    <row r="17" spans="1:20" ht="21.75" customHeight="1" x14ac:dyDescent="0.45">
      <c r="A17" s="208" t="s">
        <v>267</v>
      </c>
      <c r="C17" s="219" t="s">
        <v>272</v>
      </c>
      <c r="D17" s="216"/>
      <c r="E17" s="219" t="s">
        <v>272</v>
      </c>
      <c r="F17" s="216"/>
      <c r="G17" s="216"/>
      <c r="H17" s="220">
        <v>0</v>
      </c>
      <c r="J17" s="209">
        <v>12357</v>
      </c>
      <c r="K17" s="210"/>
      <c r="L17" s="90">
        <v>0</v>
      </c>
      <c r="M17" s="210"/>
      <c r="N17" s="209">
        <f t="shared" si="0"/>
        <v>12357</v>
      </c>
      <c r="O17" s="210"/>
      <c r="P17" s="209">
        <v>183274</v>
      </c>
      <c r="Q17" s="210"/>
      <c r="R17" s="90">
        <v>0</v>
      </c>
      <c r="S17" s="210"/>
      <c r="T17" s="209">
        <f t="shared" si="2"/>
        <v>183274</v>
      </c>
    </row>
    <row r="18" spans="1:20" ht="21.75" customHeight="1" x14ac:dyDescent="0.45">
      <c r="A18" s="208" t="s">
        <v>266</v>
      </c>
      <c r="C18" s="219" t="s">
        <v>272</v>
      </c>
      <c r="D18" s="216"/>
      <c r="E18" s="219" t="s">
        <v>272</v>
      </c>
      <c r="F18" s="216"/>
      <c r="G18" s="216"/>
      <c r="H18" s="220">
        <v>0</v>
      </c>
      <c r="J18" s="209">
        <v>6320</v>
      </c>
      <c r="K18" s="210"/>
      <c r="L18" s="90">
        <v>0</v>
      </c>
      <c r="M18" s="210"/>
      <c r="N18" s="209">
        <f t="shared" si="0"/>
        <v>6320</v>
      </c>
      <c r="O18" s="210"/>
      <c r="P18" s="209">
        <v>55466</v>
      </c>
      <c r="Q18" s="210"/>
      <c r="R18" s="90">
        <v>0</v>
      </c>
      <c r="S18" s="210"/>
      <c r="T18" s="209">
        <f t="shared" si="2"/>
        <v>55466</v>
      </c>
    </row>
    <row r="19" spans="1:20" ht="19.5" x14ac:dyDescent="0.45">
      <c r="A19" s="68" t="s">
        <v>268</v>
      </c>
      <c r="C19" s="219" t="s">
        <v>272</v>
      </c>
      <c r="D19" s="216"/>
      <c r="E19" s="219" t="s">
        <v>272</v>
      </c>
      <c r="F19" s="216"/>
      <c r="G19" s="216"/>
      <c r="H19" s="220">
        <v>0</v>
      </c>
      <c r="J19" s="209">
        <v>22785</v>
      </c>
      <c r="K19" s="210"/>
      <c r="L19" s="90">
        <v>0</v>
      </c>
      <c r="M19" s="210"/>
      <c r="N19" s="209">
        <f t="shared" si="0"/>
        <v>22785</v>
      </c>
      <c r="O19" s="210"/>
      <c r="P19" s="209">
        <v>22785</v>
      </c>
      <c r="Q19" s="210"/>
      <c r="R19" s="90">
        <v>0</v>
      </c>
      <c r="S19" s="210"/>
      <c r="T19" s="209">
        <f t="shared" si="2"/>
        <v>22785</v>
      </c>
    </row>
    <row r="20" spans="1:20" ht="21.75" customHeight="1" x14ac:dyDescent="0.45">
      <c r="A20" s="35" t="s">
        <v>76</v>
      </c>
      <c r="C20" s="216"/>
      <c r="D20" s="216"/>
      <c r="E20" s="217" t="s">
        <v>78</v>
      </c>
      <c r="F20" s="216"/>
      <c r="G20" s="216"/>
      <c r="H20" s="220">
        <v>18</v>
      </c>
      <c r="J20" s="38">
        <v>22871956284</v>
      </c>
      <c r="L20" s="199">
        <v>0</v>
      </c>
      <c r="N20" s="38">
        <v>22871956284</v>
      </c>
      <c r="P20" s="38">
        <v>319224435415</v>
      </c>
      <c r="R20" s="90">
        <v>0</v>
      </c>
      <c r="T20" s="38">
        <f t="shared" si="1"/>
        <v>319224435415</v>
      </c>
    </row>
    <row r="21" spans="1:20" ht="21.75" customHeight="1" x14ac:dyDescent="0.45">
      <c r="A21" s="35" t="s">
        <v>79</v>
      </c>
      <c r="C21" s="216"/>
      <c r="D21" s="216"/>
      <c r="E21" s="217" t="s">
        <v>81</v>
      </c>
      <c r="F21" s="216"/>
      <c r="G21" s="216"/>
      <c r="H21" s="220">
        <v>23</v>
      </c>
      <c r="J21" s="38">
        <v>33800726689</v>
      </c>
      <c r="L21" s="199">
        <v>0</v>
      </c>
      <c r="N21" s="38">
        <v>33800726689</v>
      </c>
      <c r="P21" s="38">
        <v>290422277288</v>
      </c>
      <c r="R21" s="90">
        <v>0</v>
      </c>
      <c r="T21" s="38">
        <f t="shared" si="1"/>
        <v>290422277288</v>
      </c>
    </row>
    <row r="22" spans="1:20" ht="21.75" customHeight="1" x14ac:dyDescent="0.45">
      <c r="A22" s="35" t="s">
        <v>85</v>
      </c>
      <c r="C22" s="8"/>
      <c r="D22" s="8"/>
      <c r="E22" s="218" t="s">
        <v>87</v>
      </c>
      <c r="F22" s="8"/>
      <c r="G22" s="8"/>
      <c r="H22" s="215">
        <v>20.5</v>
      </c>
      <c r="J22" s="38">
        <v>34327703320</v>
      </c>
      <c r="L22" s="199">
        <v>0</v>
      </c>
      <c r="N22" s="38">
        <v>34327703320</v>
      </c>
      <c r="P22" s="38">
        <v>285404966604</v>
      </c>
      <c r="R22" s="90">
        <v>0</v>
      </c>
      <c r="T22" s="38">
        <f t="shared" si="1"/>
        <v>285404966604</v>
      </c>
    </row>
    <row r="23" spans="1:20" ht="21.75" customHeight="1" x14ac:dyDescent="0.45">
      <c r="A23" s="35" t="s">
        <v>91</v>
      </c>
      <c r="C23" s="8"/>
      <c r="D23" s="8"/>
      <c r="E23" s="218" t="s">
        <v>92</v>
      </c>
      <c r="F23" s="8"/>
      <c r="G23" s="8"/>
      <c r="H23" s="220">
        <v>18</v>
      </c>
      <c r="J23" s="38">
        <v>0</v>
      </c>
      <c r="L23" s="199">
        <v>0</v>
      </c>
      <c r="N23" s="38">
        <v>0</v>
      </c>
      <c r="P23" s="38">
        <v>191732296875</v>
      </c>
      <c r="R23" s="90">
        <v>0</v>
      </c>
      <c r="T23" s="38">
        <f t="shared" si="1"/>
        <v>191732296875</v>
      </c>
    </row>
    <row r="24" spans="1:20" ht="21.75" customHeight="1" x14ac:dyDescent="0.45">
      <c r="A24" s="35" t="s">
        <v>75</v>
      </c>
      <c r="C24" s="216"/>
      <c r="D24" s="8"/>
      <c r="E24" s="217" t="s">
        <v>34</v>
      </c>
      <c r="F24" s="8"/>
      <c r="G24" s="8"/>
      <c r="H24" s="220">
        <v>16</v>
      </c>
      <c r="J24" s="38">
        <v>0</v>
      </c>
      <c r="L24" s="199">
        <v>0</v>
      </c>
      <c r="N24" s="38">
        <v>0</v>
      </c>
      <c r="P24" s="38">
        <v>124635581467</v>
      </c>
      <c r="R24" s="90">
        <v>0</v>
      </c>
      <c r="T24" s="38">
        <f t="shared" si="1"/>
        <v>124635581467</v>
      </c>
    </row>
    <row r="25" spans="1:20" ht="21.75" customHeight="1" x14ac:dyDescent="0.45">
      <c r="A25" s="35" t="s">
        <v>88</v>
      </c>
      <c r="C25" s="8"/>
      <c r="D25" s="8"/>
      <c r="E25" s="218" t="s">
        <v>90</v>
      </c>
      <c r="F25" s="8"/>
      <c r="G25" s="8"/>
      <c r="H25" s="220">
        <v>23</v>
      </c>
      <c r="J25" s="38">
        <v>18935844884</v>
      </c>
      <c r="L25" s="199">
        <v>0</v>
      </c>
      <c r="N25" s="38">
        <v>18935844884</v>
      </c>
      <c r="P25" s="38">
        <v>100850849663</v>
      </c>
      <c r="R25" s="90">
        <v>0</v>
      </c>
      <c r="T25" s="38">
        <f t="shared" si="1"/>
        <v>100850849663</v>
      </c>
    </row>
    <row r="26" spans="1:20" ht="21.75" customHeight="1" x14ac:dyDescent="0.45">
      <c r="A26" s="35" t="s">
        <v>82</v>
      </c>
      <c r="C26" s="8"/>
      <c r="D26" s="8"/>
      <c r="E26" s="218" t="s">
        <v>84</v>
      </c>
      <c r="F26" s="8"/>
      <c r="G26" s="8"/>
      <c r="H26" s="220">
        <v>23</v>
      </c>
      <c r="J26" s="38">
        <v>9901320035</v>
      </c>
      <c r="L26" s="199">
        <v>0</v>
      </c>
      <c r="N26" s="38">
        <v>9901320035</v>
      </c>
      <c r="P26" s="38">
        <v>58637651738</v>
      </c>
      <c r="R26" s="90">
        <v>0</v>
      </c>
      <c r="T26" s="38">
        <f t="shared" si="1"/>
        <v>58637651738</v>
      </c>
    </row>
    <row r="27" spans="1:20" ht="21.75" customHeight="1" x14ac:dyDescent="0.45">
      <c r="A27" s="147" t="s">
        <v>197</v>
      </c>
      <c r="C27" s="8"/>
      <c r="D27" s="8"/>
      <c r="E27" s="218" t="s">
        <v>199</v>
      </c>
      <c r="F27" s="8"/>
      <c r="G27" s="8"/>
      <c r="H27" s="220">
        <v>23</v>
      </c>
      <c r="J27" s="38">
        <v>27682479510</v>
      </c>
      <c r="L27" s="199">
        <v>0</v>
      </c>
      <c r="N27" s="38">
        <v>27682479510</v>
      </c>
      <c r="P27" s="38">
        <v>40229995447</v>
      </c>
      <c r="R27" s="90">
        <v>0</v>
      </c>
      <c r="T27" s="38">
        <f t="shared" si="1"/>
        <v>40229995447</v>
      </c>
    </row>
    <row r="28" spans="1:20" ht="21.75" customHeight="1" x14ac:dyDescent="0.45">
      <c r="A28" s="147" t="s">
        <v>208</v>
      </c>
      <c r="C28" s="216"/>
      <c r="D28" s="8"/>
      <c r="E28" s="217" t="s">
        <v>214</v>
      </c>
      <c r="F28" s="216"/>
      <c r="G28" s="8"/>
      <c r="H28" s="220">
        <v>23</v>
      </c>
      <c r="J28" s="38">
        <v>32236638227</v>
      </c>
      <c r="L28" s="199">
        <v>0</v>
      </c>
      <c r="N28" s="38">
        <v>32236638227</v>
      </c>
      <c r="P28" s="38">
        <v>32236638227</v>
      </c>
      <c r="R28" s="90">
        <v>0</v>
      </c>
      <c r="T28" s="38">
        <f t="shared" si="1"/>
        <v>32236638227</v>
      </c>
    </row>
    <row r="29" spans="1:20" ht="21.75" customHeight="1" x14ac:dyDescent="0.45">
      <c r="A29" s="147" t="s">
        <v>206</v>
      </c>
      <c r="C29" s="216"/>
      <c r="D29" s="216"/>
      <c r="E29" s="217" t="s">
        <v>212</v>
      </c>
      <c r="F29" s="216"/>
      <c r="G29" s="216"/>
      <c r="H29" s="220">
        <v>18</v>
      </c>
      <c r="J29" s="38">
        <v>14591309237</v>
      </c>
      <c r="L29" s="199">
        <v>0</v>
      </c>
      <c r="N29" s="38">
        <v>14591309237</v>
      </c>
      <c r="P29" s="38">
        <v>14591309237</v>
      </c>
      <c r="R29" s="90">
        <v>0</v>
      </c>
      <c r="T29" s="38">
        <f t="shared" si="1"/>
        <v>14591309237</v>
      </c>
    </row>
    <row r="30" spans="1:20" ht="21" customHeight="1" x14ac:dyDescent="0.45">
      <c r="A30" s="35" t="s">
        <v>145</v>
      </c>
      <c r="C30" s="216"/>
      <c r="D30" s="216"/>
      <c r="E30" s="217" t="s">
        <v>175</v>
      </c>
      <c r="F30" s="216"/>
      <c r="G30" s="216"/>
      <c r="H30" s="220">
        <v>17</v>
      </c>
      <c r="J30" s="38">
        <v>0</v>
      </c>
      <c r="L30" s="199">
        <v>0</v>
      </c>
      <c r="N30" s="38">
        <v>0</v>
      </c>
      <c r="P30" s="38">
        <v>12161930498</v>
      </c>
      <c r="R30" s="90">
        <v>0</v>
      </c>
      <c r="T30" s="38">
        <f t="shared" si="1"/>
        <v>12161930498</v>
      </c>
    </row>
    <row r="31" spans="1:20" ht="21.75" customHeight="1" x14ac:dyDescent="0.45">
      <c r="A31" s="208" t="s">
        <v>144</v>
      </c>
      <c r="C31" s="216"/>
      <c r="D31" s="216"/>
      <c r="E31" s="217" t="s">
        <v>174</v>
      </c>
      <c r="F31" s="216"/>
      <c r="G31" s="216"/>
      <c r="H31" s="220">
        <v>23</v>
      </c>
      <c r="J31" s="38">
        <v>0</v>
      </c>
      <c r="L31" s="199">
        <v>0</v>
      </c>
      <c r="N31" s="38">
        <v>0</v>
      </c>
      <c r="P31" s="38">
        <v>6670374537</v>
      </c>
      <c r="R31" s="90">
        <v>0</v>
      </c>
      <c r="T31" s="38">
        <f t="shared" si="1"/>
        <v>6670374537</v>
      </c>
    </row>
    <row r="32" spans="1:20" ht="21.75" customHeight="1" x14ac:dyDescent="0.45">
      <c r="A32" s="208" t="s">
        <v>207</v>
      </c>
      <c r="C32" s="216"/>
      <c r="D32" s="216"/>
      <c r="E32" s="217" t="s">
        <v>212</v>
      </c>
      <c r="F32" s="216"/>
      <c r="G32" s="216"/>
      <c r="H32" s="220">
        <v>18</v>
      </c>
      <c r="J32" s="38">
        <v>2459538131</v>
      </c>
      <c r="L32" s="199">
        <v>0</v>
      </c>
      <c r="N32" s="38">
        <v>2459538131</v>
      </c>
      <c r="P32" s="38">
        <v>2459538131</v>
      </c>
      <c r="R32" s="90">
        <v>0</v>
      </c>
      <c r="T32" s="38">
        <f t="shared" si="1"/>
        <v>2459538131</v>
      </c>
    </row>
    <row r="33" spans="1:20" ht="21.75" customHeight="1" x14ac:dyDescent="0.45">
      <c r="A33" s="208" t="s">
        <v>96</v>
      </c>
      <c r="C33" s="216"/>
      <c r="D33" s="216"/>
      <c r="E33" s="217" t="s">
        <v>98</v>
      </c>
      <c r="F33" s="216"/>
      <c r="G33" s="216"/>
      <c r="H33" s="220">
        <v>18</v>
      </c>
      <c r="J33" s="38">
        <v>292393085</v>
      </c>
      <c r="L33" s="199">
        <v>0</v>
      </c>
      <c r="N33" s="38">
        <v>292393085</v>
      </c>
      <c r="P33" s="38">
        <v>2418771832</v>
      </c>
      <c r="R33" s="90">
        <v>0</v>
      </c>
      <c r="T33" s="38">
        <f t="shared" si="1"/>
        <v>2418771832</v>
      </c>
    </row>
    <row r="34" spans="1:20" ht="21.75" customHeight="1" x14ac:dyDescent="0.45">
      <c r="A34" s="208" t="s">
        <v>205</v>
      </c>
      <c r="C34" s="216"/>
      <c r="D34" s="216"/>
      <c r="E34" s="217" t="s">
        <v>210</v>
      </c>
      <c r="F34" s="216"/>
      <c r="G34" s="216"/>
      <c r="H34" s="220">
        <v>23</v>
      </c>
      <c r="J34" s="38">
        <v>1940004828</v>
      </c>
      <c r="L34" s="199">
        <v>0</v>
      </c>
      <c r="N34" s="38">
        <v>1940004828</v>
      </c>
      <c r="P34" s="38">
        <v>1940004828</v>
      </c>
      <c r="R34" s="90">
        <v>0</v>
      </c>
      <c r="T34" s="38">
        <f t="shared" si="1"/>
        <v>1940004828</v>
      </c>
    </row>
    <row r="35" spans="1:20" ht="21.75" customHeight="1" x14ac:dyDescent="0.45">
      <c r="A35" s="208" t="s">
        <v>93</v>
      </c>
      <c r="C35" s="216"/>
      <c r="D35" s="8"/>
      <c r="E35" s="217" t="s">
        <v>95</v>
      </c>
      <c r="F35" s="8"/>
      <c r="G35" s="8"/>
      <c r="H35" s="220">
        <v>18</v>
      </c>
      <c r="J35" s="38">
        <v>15260183</v>
      </c>
      <c r="L35" s="90">
        <v>0</v>
      </c>
      <c r="N35" s="209">
        <f t="shared" ref="N35" si="3">J35-L35</f>
        <v>15260183</v>
      </c>
      <c r="P35" s="38">
        <v>121265142</v>
      </c>
      <c r="R35" s="90">
        <v>0</v>
      </c>
      <c r="T35" s="209">
        <f t="shared" si="1"/>
        <v>121265142</v>
      </c>
    </row>
    <row r="36" spans="1:20" ht="21.75" customHeight="1" thickBot="1" x14ac:dyDescent="0.25">
      <c r="C36" s="36"/>
      <c r="D36" s="73"/>
      <c r="E36" s="36"/>
      <c r="H36" s="30"/>
      <c r="J36" s="30">
        <f>SUM(J8:J35)</f>
        <v>569915219186</v>
      </c>
      <c r="K36" s="82"/>
      <c r="L36" s="135">
        <f>SUM(L8:L35)</f>
        <v>731954519</v>
      </c>
      <c r="M36" s="82"/>
      <c r="N36" s="30">
        <f>SUM(N8:N35)</f>
        <v>569183264667</v>
      </c>
      <c r="O36" s="82"/>
      <c r="P36" s="30">
        <f>SUM(P8:P35)</f>
        <v>2483106388917</v>
      </c>
      <c r="Q36" s="82"/>
      <c r="R36" s="135">
        <f>SUM(R8:R35)</f>
        <v>2471094339</v>
      </c>
      <c r="S36" s="82"/>
      <c r="T36" s="30">
        <f>SUM(T8:T35)</f>
        <v>2480635294578</v>
      </c>
    </row>
    <row r="37" spans="1:20" ht="21.75" thickTop="1" x14ac:dyDescent="0.2">
      <c r="A37" s="33"/>
      <c r="L37" s="28"/>
    </row>
    <row r="38" spans="1:20" ht="83.25" customHeight="1" x14ac:dyDescent="0.2"/>
    <row r="43" spans="1:20" ht="18.75" x14ac:dyDescent="0.2">
      <c r="A43" s="149"/>
      <c r="C43" s="212"/>
      <c r="E43" s="212"/>
      <c r="G43" s="212"/>
      <c r="I43" s="212"/>
      <c r="K43" s="212"/>
      <c r="M43" s="212"/>
      <c r="N43" s="28"/>
      <c r="P43" s="28"/>
      <c r="T43" s="28"/>
    </row>
    <row r="44" spans="1:20" ht="18.75" x14ac:dyDescent="0.2">
      <c r="A44" s="149"/>
      <c r="C44" s="212"/>
      <c r="E44" s="212"/>
      <c r="G44" s="212"/>
      <c r="I44" s="212"/>
      <c r="K44" s="212"/>
      <c r="M44" s="212"/>
    </row>
    <row r="45" spans="1:20" ht="18.75" x14ac:dyDescent="0.2">
      <c r="A45" s="149"/>
      <c r="C45" s="212"/>
      <c r="E45" s="212"/>
      <c r="G45" s="212"/>
      <c r="I45" s="212"/>
      <c r="K45" s="212"/>
      <c r="M45" s="212"/>
      <c r="N45" s="28"/>
      <c r="P45" s="28"/>
      <c r="R45" s="28"/>
      <c r="T45" s="28"/>
    </row>
    <row r="46" spans="1:20" ht="18.75" x14ac:dyDescent="0.2">
      <c r="A46" s="149"/>
      <c r="C46" s="212"/>
      <c r="E46" s="212"/>
      <c r="G46" s="212"/>
      <c r="I46" s="212"/>
      <c r="K46" s="212"/>
      <c r="M46" s="212"/>
    </row>
  </sheetData>
  <sheetProtection algorithmName="SHA-512" hashValue="QKO6HN6kAl27ljZJOgZi1arfsJQigFC/eI9PCy8QTw0u1TZHpAzJ2iGWgYgSM9h3tuQFqKlwPlvbAyNEuikSqw==" saltValue="cCNxZNCamcb7FFPA5KEr2g==" spinCount="100000" sheet="1" objects="1" scenarios="1" selectLockedCells="1" autoFilter="0" selectUnlockedCells="1"/>
  <sortState xmlns:xlrd2="http://schemas.microsoft.com/office/spreadsheetml/2017/richdata2" ref="A8:T35">
    <sortCondition descending="1" ref="T8:T35"/>
  </sortState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scale="68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97558519241921"/>
    <pageSetUpPr fitToPage="1"/>
  </sheetPr>
  <dimension ref="A1:M19"/>
  <sheetViews>
    <sheetView rightToLeft="1" view="pageBreakPreview" zoomScaleNormal="100" zoomScaleSheetLayoutView="100" workbookViewId="0">
      <selection activeCell="R19" sqref="R19"/>
    </sheetView>
  </sheetViews>
  <sheetFormatPr defaultRowHeight="12.75" x14ac:dyDescent="0.2"/>
  <cols>
    <col min="1" max="1" width="16.42578125" bestFit="1" customWidth="1"/>
    <col min="2" max="2" width="1.28515625" customWidth="1"/>
    <col min="3" max="3" width="21.140625" bestFit="1" customWidth="1"/>
    <col min="4" max="4" width="1.28515625" customWidth="1"/>
    <col min="5" max="5" width="18.85546875" bestFit="1" customWidth="1"/>
    <col min="6" max="6" width="1.28515625" customWidth="1"/>
    <col min="7" max="7" width="21.85546875" bestFit="1" customWidth="1"/>
    <col min="8" max="8" width="1.28515625" customWidth="1"/>
    <col min="9" max="9" width="22.28515625" bestFit="1" customWidth="1"/>
    <col min="10" max="10" width="1.28515625" customWidth="1"/>
    <col min="11" max="11" width="19.140625" bestFit="1" customWidth="1"/>
    <col min="12" max="12" width="1.28515625" customWidth="1"/>
    <col min="13" max="13" width="22.85546875" bestFit="1" customWidth="1"/>
    <col min="14" max="14" width="0.28515625" customWidth="1"/>
  </cols>
  <sheetData>
    <row r="1" spans="1:13" ht="25.5" x14ac:dyDescent="0.2">
      <c r="A1" s="234" t="s">
        <v>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</row>
    <row r="2" spans="1:13" ht="25.5" x14ac:dyDescent="0.2">
      <c r="A2" s="234" t="s">
        <v>111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</row>
    <row r="3" spans="1:13" ht="25.5" x14ac:dyDescent="0.2">
      <c r="A3" s="234" t="str">
        <f>'صورت وضعیت'!B6</f>
        <v>برای ماه منتهی به 1403/07/30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</row>
    <row r="5" spans="1:13" ht="25.5" x14ac:dyDescent="0.2">
      <c r="A5" s="263" t="s">
        <v>176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</row>
    <row r="6" spans="1:13" ht="21" x14ac:dyDescent="0.2">
      <c r="A6" s="252" t="s">
        <v>114</v>
      </c>
      <c r="C6" s="252" t="s">
        <v>130</v>
      </c>
      <c r="D6" s="252"/>
      <c r="E6" s="252"/>
      <c r="F6" s="252"/>
      <c r="G6" s="252"/>
      <c r="I6" s="252" t="s">
        <v>131</v>
      </c>
      <c r="J6" s="252"/>
      <c r="K6" s="252"/>
      <c r="L6" s="252"/>
      <c r="M6" s="252"/>
    </row>
    <row r="7" spans="1:13" ht="21" x14ac:dyDescent="0.2">
      <c r="A7" s="252"/>
      <c r="C7" s="4" t="s">
        <v>172</v>
      </c>
      <c r="D7" s="2"/>
      <c r="E7" s="4" t="s">
        <v>163</v>
      </c>
      <c r="F7" s="2"/>
      <c r="G7" s="4" t="s">
        <v>173</v>
      </c>
      <c r="I7" s="4" t="s">
        <v>172</v>
      </c>
      <c r="J7" s="2"/>
      <c r="K7" s="4" t="s">
        <v>163</v>
      </c>
      <c r="L7" s="2"/>
      <c r="M7" s="4" t="s">
        <v>173</v>
      </c>
    </row>
    <row r="8" spans="1:13" ht="19.5" x14ac:dyDescent="0.2">
      <c r="A8" s="41" t="s">
        <v>187</v>
      </c>
      <c r="B8" s="55"/>
      <c r="C8" s="106">
        <v>119971721152</v>
      </c>
      <c r="D8" s="136"/>
      <c r="E8" s="181">
        <v>-7363037</v>
      </c>
      <c r="F8" s="182"/>
      <c r="G8" s="183">
        <f t="shared" ref="G8:G15" si="0">C8-E8</f>
        <v>119979084189</v>
      </c>
      <c r="H8" s="182"/>
      <c r="I8" s="183">
        <v>401080365997</v>
      </c>
      <c r="J8" s="182"/>
      <c r="K8" s="184">
        <v>489299761</v>
      </c>
      <c r="L8" s="136"/>
      <c r="M8" s="105">
        <f t="shared" ref="M8:M15" si="1">I8-K8</f>
        <v>400591066236</v>
      </c>
    </row>
    <row r="9" spans="1:13" ht="19.5" x14ac:dyDescent="0.2">
      <c r="A9" s="41" t="s">
        <v>185</v>
      </c>
      <c r="B9" s="55"/>
      <c r="C9" s="106">
        <v>94735819599</v>
      </c>
      <c r="D9" s="136"/>
      <c r="E9" s="184">
        <v>829709329</v>
      </c>
      <c r="F9" s="182"/>
      <c r="G9" s="183">
        <f t="shared" si="0"/>
        <v>93906110270</v>
      </c>
      <c r="H9" s="182"/>
      <c r="I9" s="183">
        <v>332072297320</v>
      </c>
      <c r="J9" s="182"/>
      <c r="K9" s="184">
        <v>1305402909</v>
      </c>
      <c r="L9" s="136"/>
      <c r="M9" s="107">
        <f t="shared" si="1"/>
        <v>330766894411</v>
      </c>
    </row>
    <row r="10" spans="1:13" ht="19.5" x14ac:dyDescent="0.2">
      <c r="A10" s="78" t="s">
        <v>188</v>
      </c>
      <c r="B10" s="55"/>
      <c r="C10" s="106">
        <v>134840983692</v>
      </c>
      <c r="D10" s="136"/>
      <c r="E10" s="184">
        <v>-139991499</v>
      </c>
      <c r="F10" s="182"/>
      <c r="G10" s="183">
        <f t="shared" si="0"/>
        <v>134980975191</v>
      </c>
      <c r="H10" s="182"/>
      <c r="I10" s="183">
        <v>229904081144</v>
      </c>
      <c r="J10" s="182"/>
      <c r="K10" s="184">
        <v>556819932</v>
      </c>
      <c r="L10" s="136"/>
      <c r="M10" s="107">
        <f t="shared" si="1"/>
        <v>229347261212</v>
      </c>
    </row>
    <row r="11" spans="1:13" ht="19.5" x14ac:dyDescent="0.2">
      <c r="A11" s="78" t="s">
        <v>201</v>
      </c>
      <c r="B11" s="55"/>
      <c r="C11" s="106">
        <v>12295104735</v>
      </c>
      <c r="D11" s="136"/>
      <c r="E11" s="181">
        <v>-9138993</v>
      </c>
      <c r="F11" s="182"/>
      <c r="G11" s="183">
        <f t="shared" si="0"/>
        <v>12304243728</v>
      </c>
      <c r="H11" s="182"/>
      <c r="I11" s="183">
        <v>20901662100</v>
      </c>
      <c r="J11" s="182"/>
      <c r="K11" s="184">
        <v>60833018</v>
      </c>
      <c r="L11" s="136"/>
      <c r="M11" s="107">
        <f t="shared" si="1"/>
        <v>20840829082</v>
      </c>
    </row>
    <row r="12" spans="1:13" ht="19.5" x14ac:dyDescent="0.2">
      <c r="A12" s="41" t="s">
        <v>259</v>
      </c>
      <c r="B12" s="55"/>
      <c r="C12" s="106">
        <v>9016393430</v>
      </c>
      <c r="D12" s="136"/>
      <c r="E12" s="184">
        <v>58738719</v>
      </c>
      <c r="F12" s="182"/>
      <c r="G12" s="183">
        <f t="shared" si="0"/>
        <v>8957654711</v>
      </c>
      <c r="H12" s="182"/>
      <c r="I12" s="183">
        <v>9016393430</v>
      </c>
      <c r="J12" s="182"/>
      <c r="K12" s="184">
        <v>58738719</v>
      </c>
      <c r="L12" s="136"/>
      <c r="M12" s="107">
        <f t="shared" si="1"/>
        <v>8957654711</v>
      </c>
    </row>
    <row r="13" spans="1:13" ht="19.5" x14ac:dyDescent="0.2">
      <c r="A13" s="41" t="s">
        <v>258</v>
      </c>
      <c r="B13" s="55"/>
      <c r="C13" s="106">
        <v>3488</v>
      </c>
      <c r="D13" s="136"/>
      <c r="E13" s="184">
        <v>0</v>
      </c>
      <c r="F13" s="182"/>
      <c r="G13" s="183">
        <f t="shared" si="0"/>
        <v>3488</v>
      </c>
      <c r="H13" s="182"/>
      <c r="I13" s="183">
        <v>6393463257</v>
      </c>
      <c r="J13" s="182"/>
      <c r="K13" s="185">
        <v>0</v>
      </c>
      <c r="L13" s="136"/>
      <c r="M13" s="107">
        <f t="shared" si="1"/>
        <v>6393463257</v>
      </c>
    </row>
    <row r="14" spans="1:13" ht="19.5" x14ac:dyDescent="0.2">
      <c r="A14" s="41" t="s">
        <v>186</v>
      </c>
      <c r="B14" s="55"/>
      <c r="C14" s="106">
        <v>12357</v>
      </c>
      <c r="D14" s="136"/>
      <c r="E14" s="184">
        <v>0</v>
      </c>
      <c r="F14" s="182"/>
      <c r="G14" s="183">
        <f t="shared" si="0"/>
        <v>12357</v>
      </c>
      <c r="H14" s="182"/>
      <c r="I14" s="183">
        <v>183274</v>
      </c>
      <c r="J14" s="182"/>
      <c r="K14" s="184">
        <v>0</v>
      </c>
      <c r="L14" s="136"/>
      <c r="M14" s="107">
        <f t="shared" si="1"/>
        <v>183274</v>
      </c>
    </row>
    <row r="15" spans="1:13" ht="19.5" x14ac:dyDescent="0.2">
      <c r="A15" s="78" t="s">
        <v>189</v>
      </c>
      <c r="B15" s="55"/>
      <c r="C15" s="106">
        <v>6320</v>
      </c>
      <c r="D15" s="136"/>
      <c r="E15" s="184">
        <v>0</v>
      </c>
      <c r="F15" s="182"/>
      <c r="G15" s="183">
        <f t="shared" si="0"/>
        <v>6320</v>
      </c>
      <c r="H15" s="182"/>
      <c r="I15" s="183">
        <v>55466</v>
      </c>
      <c r="J15" s="182"/>
      <c r="K15" s="185">
        <v>0</v>
      </c>
      <c r="L15" s="136"/>
      <c r="M15" s="107">
        <f t="shared" si="1"/>
        <v>55466</v>
      </c>
    </row>
    <row r="16" spans="1:13" ht="21.75" thickBot="1" x14ac:dyDescent="0.25">
      <c r="A16" s="56" t="s">
        <v>27</v>
      </c>
      <c r="B16" s="55"/>
      <c r="C16" s="137">
        <f>SUM(C8:C15)</f>
        <v>370860044773</v>
      </c>
      <c r="D16" s="136"/>
      <c r="E16" s="137">
        <f>SUM(E8:E15)</f>
        <v>731954519</v>
      </c>
      <c r="F16" s="136"/>
      <c r="G16" s="137">
        <f>SUM(G8:G15)</f>
        <v>370128090254</v>
      </c>
      <c r="H16" s="136"/>
      <c r="I16" s="137">
        <f>SUM(I8:I15)</f>
        <v>999368501988</v>
      </c>
      <c r="J16" s="136"/>
      <c r="K16" s="137">
        <f>SUM(K8:K15)</f>
        <v>2471094339</v>
      </c>
      <c r="L16" s="136"/>
      <c r="M16" s="137">
        <f>SUM(M8:M15)</f>
        <v>996897407649</v>
      </c>
    </row>
    <row r="17" spans="3:13" ht="13.5" thickTop="1" x14ac:dyDescent="0.2"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</row>
    <row r="19" spans="3:13" x14ac:dyDescent="0.2">
      <c r="C19" s="28"/>
      <c r="E19" s="28"/>
      <c r="G19" s="28"/>
      <c r="I19" s="28"/>
      <c r="K19" s="28"/>
      <c r="M19" s="28"/>
    </row>
  </sheetData>
  <sheetProtection algorithmName="SHA-512" hashValue="LTie6TuFPS652EW5kXtWXbRQsRfNcIExW9+f6phbybLivRx3/wjpSlUjzjsC+4FphwDy5jOpVn12XPkNc2ti9g==" saltValue="v1D2nqMLl/kqhuA8+tobNA==" spinCount="100000" sheet="1" objects="1" scenarios="1" selectLockedCells="1" autoFilter="0" selectUnlockedCells="1"/>
  <sortState xmlns:xlrd2="http://schemas.microsoft.com/office/spreadsheetml/2017/richdata2" ref="A8:M15">
    <sortCondition descending="1" ref="M8:M15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94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39997558519241921"/>
    <pageSetUpPr fitToPage="1"/>
  </sheetPr>
  <dimension ref="A1:U29"/>
  <sheetViews>
    <sheetView rightToLeft="1" view="pageBreakPreview" zoomScale="115" zoomScaleNormal="100" zoomScaleSheetLayoutView="115" workbookViewId="0">
      <selection activeCell="I23" sqref="I23"/>
    </sheetView>
  </sheetViews>
  <sheetFormatPr defaultRowHeight="12.75" x14ac:dyDescent="0.2"/>
  <cols>
    <col min="1" max="1" width="30.28515625" customWidth="1"/>
    <col min="2" max="2" width="1.28515625" customWidth="1"/>
    <col min="3" max="3" width="13.85546875" bestFit="1" customWidth="1"/>
    <col min="4" max="4" width="1.28515625" customWidth="1"/>
    <col min="5" max="5" width="20.85546875" bestFit="1" customWidth="1"/>
    <col min="6" max="6" width="1.28515625" customWidth="1"/>
    <col min="7" max="7" width="19.5703125" bestFit="1" customWidth="1"/>
    <col min="8" max="8" width="1.28515625" customWidth="1"/>
    <col min="9" max="9" width="20.7109375" bestFit="1" customWidth="1"/>
    <col min="10" max="10" width="1.28515625" customWidth="1"/>
    <col min="11" max="11" width="16.28515625" bestFit="1" customWidth="1"/>
    <col min="12" max="12" width="1.28515625" customWidth="1"/>
    <col min="13" max="13" width="19.7109375" bestFit="1" customWidth="1"/>
    <col min="14" max="14" width="1.28515625" customWidth="1"/>
    <col min="15" max="15" width="19.7109375" bestFit="1" customWidth="1"/>
    <col min="16" max="16" width="1.28515625" customWidth="1"/>
    <col min="17" max="17" width="21.85546875" bestFit="1" customWidth="1"/>
    <col min="18" max="18" width="1.28515625" customWidth="1"/>
    <col min="19" max="19" width="4.5703125" customWidth="1"/>
    <col min="20" max="20" width="14.85546875" bestFit="1" customWidth="1"/>
    <col min="21" max="21" width="19" bestFit="1" customWidth="1"/>
  </cols>
  <sheetData>
    <row r="1" spans="1:21" ht="29.1" customHeight="1" x14ac:dyDescent="0.25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58"/>
    </row>
    <row r="2" spans="1:21" ht="21.7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</row>
    <row r="3" spans="1:21" ht="21.75" customHeight="1" x14ac:dyDescent="0.2">
      <c r="A3" s="221" t="str">
        <f>'صورت وضعیت'!B6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</row>
    <row r="4" spans="1:21" ht="14.45" customHeight="1" x14ac:dyDescent="0.2"/>
    <row r="5" spans="1:21" ht="20.25" customHeight="1" x14ac:dyDescent="0.2">
      <c r="A5" s="257" t="s">
        <v>177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</row>
    <row r="6" spans="1:21" ht="14.45" customHeight="1" x14ac:dyDescent="0.2">
      <c r="A6" s="244" t="s">
        <v>114</v>
      </c>
      <c r="C6" s="252" t="s">
        <v>130</v>
      </c>
      <c r="D6" s="252"/>
      <c r="E6" s="252"/>
      <c r="F6" s="252"/>
      <c r="G6" s="252"/>
      <c r="H6" s="252"/>
      <c r="I6" s="252"/>
      <c r="K6" s="252" t="s">
        <v>131</v>
      </c>
      <c r="L6" s="252"/>
      <c r="M6" s="252"/>
      <c r="N6" s="252"/>
      <c r="O6" s="252"/>
      <c r="P6" s="252"/>
      <c r="Q6" s="252"/>
      <c r="R6" s="252"/>
    </row>
    <row r="7" spans="1:21" ht="38.25" customHeight="1" x14ac:dyDescent="0.2">
      <c r="A7" s="244"/>
      <c r="C7" s="31" t="s">
        <v>11</v>
      </c>
      <c r="D7" s="2"/>
      <c r="E7" s="31" t="s">
        <v>178</v>
      </c>
      <c r="F7" s="2"/>
      <c r="G7" s="31" t="s">
        <v>179</v>
      </c>
      <c r="H7" s="2"/>
      <c r="I7" s="31" t="s">
        <v>180</v>
      </c>
      <c r="K7" s="31" t="s">
        <v>11</v>
      </c>
      <c r="L7" s="2"/>
      <c r="M7" s="31" t="s">
        <v>178</v>
      </c>
      <c r="N7" s="2"/>
      <c r="O7" s="31" t="s">
        <v>179</v>
      </c>
      <c r="P7" s="2"/>
      <c r="Q7" s="264" t="s">
        <v>180</v>
      </c>
      <c r="R7" s="264"/>
      <c r="T7" s="112"/>
    </row>
    <row r="8" spans="1:21" ht="21.75" customHeight="1" x14ac:dyDescent="0.2">
      <c r="A8" s="161" t="s">
        <v>91</v>
      </c>
      <c r="C8" s="93">
        <v>0</v>
      </c>
      <c r="D8" s="93"/>
      <c r="E8" s="93">
        <v>0</v>
      </c>
      <c r="F8" s="93"/>
      <c r="G8" s="93">
        <v>0</v>
      </c>
      <c r="H8" s="93"/>
      <c r="I8" s="93">
        <v>0</v>
      </c>
      <c r="J8" s="93"/>
      <c r="K8" s="93">
        <v>3440000</v>
      </c>
      <c r="L8" s="93"/>
      <c r="M8" s="93">
        <v>3440000000000</v>
      </c>
      <c r="N8" s="93"/>
      <c r="O8" s="93">
        <v>3259480000000</v>
      </c>
      <c r="P8" s="93"/>
      <c r="Q8" s="93">
        <v>180520000000</v>
      </c>
      <c r="R8" s="139"/>
      <c r="T8" s="28"/>
      <c r="U8" s="178"/>
    </row>
    <row r="9" spans="1:21" ht="21.75" customHeight="1" x14ac:dyDescent="0.2">
      <c r="A9" s="180" t="s">
        <v>76</v>
      </c>
      <c r="C9" s="93">
        <v>3433289</v>
      </c>
      <c r="D9" s="93"/>
      <c r="E9" s="93">
        <v>3433289000000</v>
      </c>
      <c r="F9" s="93"/>
      <c r="G9" s="93">
        <v>3274645224122</v>
      </c>
      <c r="H9" s="93"/>
      <c r="I9" s="93">
        <v>158643775878</v>
      </c>
      <c r="J9" s="93"/>
      <c r="K9" s="93">
        <v>3433289</v>
      </c>
      <c r="L9" s="93"/>
      <c r="M9" s="93">
        <v>3433289000000</v>
      </c>
      <c r="N9" s="93"/>
      <c r="O9" s="93">
        <v>3274645224122</v>
      </c>
      <c r="P9" s="93"/>
      <c r="Q9" s="93">
        <v>158643775878</v>
      </c>
      <c r="R9" s="139"/>
      <c r="T9" s="28"/>
      <c r="U9" s="178"/>
    </row>
    <row r="10" spans="1:21" ht="21.75" customHeight="1" x14ac:dyDescent="0.2">
      <c r="A10" s="180" t="s">
        <v>75</v>
      </c>
      <c r="C10" s="93">
        <v>0</v>
      </c>
      <c r="D10" s="93"/>
      <c r="E10" s="93">
        <v>0</v>
      </c>
      <c r="F10" s="93"/>
      <c r="G10" s="93">
        <v>0</v>
      </c>
      <c r="H10" s="93"/>
      <c r="I10" s="93">
        <v>0</v>
      </c>
      <c r="J10" s="93"/>
      <c r="K10" s="93">
        <v>1386965</v>
      </c>
      <c r="L10" s="93"/>
      <c r="M10" s="93">
        <v>1386965000000</v>
      </c>
      <c r="N10" s="93"/>
      <c r="O10" s="93">
        <v>1316924480970</v>
      </c>
      <c r="P10" s="93"/>
      <c r="Q10" s="93">
        <v>70040519030</v>
      </c>
      <c r="R10" s="139"/>
      <c r="T10" s="28"/>
      <c r="U10" s="178"/>
    </row>
    <row r="11" spans="1:21" ht="21.75" customHeight="1" x14ac:dyDescent="0.2">
      <c r="A11" s="180" t="s">
        <v>26</v>
      </c>
      <c r="C11" s="93">
        <v>0</v>
      </c>
      <c r="D11" s="93"/>
      <c r="E11" s="93">
        <v>0</v>
      </c>
      <c r="F11" s="93"/>
      <c r="G11" s="93">
        <v>0</v>
      </c>
      <c r="H11" s="93"/>
      <c r="I11" s="93">
        <v>0</v>
      </c>
      <c r="J11" s="93"/>
      <c r="K11" s="93" t="s">
        <v>263</v>
      </c>
      <c r="L11" s="93"/>
      <c r="M11" s="93">
        <f>O11-Q11</f>
        <v>50831176615</v>
      </c>
      <c r="N11" s="93"/>
      <c r="O11" s="93">
        <v>59931520157</v>
      </c>
      <c r="P11" s="93"/>
      <c r="Q11" s="93">
        <v>9100343542</v>
      </c>
      <c r="R11" s="139"/>
      <c r="T11" s="28"/>
      <c r="U11" s="178"/>
    </row>
    <row r="12" spans="1:21" ht="21.75" customHeight="1" x14ac:dyDescent="0.2">
      <c r="A12" s="180" t="s">
        <v>145</v>
      </c>
      <c r="C12" s="93">
        <v>0</v>
      </c>
      <c r="D12" s="93"/>
      <c r="E12" s="93">
        <v>0</v>
      </c>
      <c r="F12" s="93"/>
      <c r="G12" s="93">
        <v>0</v>
      </c>
      <c r="H12" s="93"/>
      <c r="I12" s="93">
        <v>0</v>
      </c>
      <c r="J12" s="93"/>
      <c r="K12" s="93">
        <v>205000</v>
      </c>
      <c r="L12" s="93"/>
      <c r="M12" s="93">
        <v>205000000000</v>
      </c>
      <c r="N12" s="93"/>
      <c r="O12" s="93">
        <v>197126159608</v>
      </c>
      <c r="P12" s="93"/>
      <c r="Q12" s="93">
        <v>7873840392</v>
      </c>
      <c r="R12" s="139"/>
      <c r="T12" s="28"/>
      <c r="U12" s="178"/>
    </row>
    <row r="13" spans="1:21" ht="21.75" customHeight="1" x14ac:dyDescent="0.2">
      <c r="A13" s="180" t="s">
        <v>25</v>
      </c>
      <c r="C13" s="93">
        <v>0</v>
      </c>
      <c r="D13" s="93"/>
      <c r="E13" s="93">
        <v>0</v>
      </c>
      <c r="F13" s="93"/>
      <c r="G13" s="93">
        <v>0</v>
      </c>
      <c r="H13" s="93"/>
      <c r="I13" s="93">
        <v>0</v>
      </c>
      <c r="J13" s="93"/>
      <c r="K13" s="93">
        <v>3410691</v>
      </c>
      <c r="L13" s="93"/>
      <c r="M13" s="93">
        <v>26794687735</v>
      </c>
      <c r="N13" s="93"/>
      <c r="O13" s="93">
        <v>18959102216</v>
      </c>
      <c r="P13" s="93"/>
      <c r="Q13" s="93">
        <v>7835585519</v>
      </c>
      <c r="R13" s="139"/>
      <c r="T13" s="28"/>
      <c r="U13" s="178"/>
    </row>
    <row r="14" spans="1:21" ht="21.75" customHeight="1" x14ac:dyDescent="0.2">
      <c r="A14" s="180" t="s">
        <v>262</v>
      </c>
      <c r="C14" s="93">
        <v>0</v>
      </c>
      <c r="D14" s="93"/>
      <c r="E14" s="93">
        <v>0</v>
      </c>
      <c r="F14" s="93"/>
      <c r="G14" s="93">
        <v>0</v>
      </c>
      <c r="H14" s="93"/>
      <c r="I14" s="93">
        <v>0</v>
      </c>
      <c r="J14" s="93"/>
      <c r="K14" s="93" t="s">
        <v>261</v>
      </c>
      <c r="L14" s="93"/>
      <c r="M14" s="93">
        <f>O14-Q14</f>
        <v>49844839800</v>
      </c>
      <c r="N14" s="93"/>
      <c r="O14" s="93">
        <v>57550196900</v>
      </c>
      <c r="P14" s="93"/>
      <c r="Q14" s="93">
        <v>7705357100</v>
      </c>
      <c r="R14" s="139"/>
      <c r="T14" s="28"/>
      <c r="U14" s="178"/>
    </row>
    <row r="15" spans="1:21" ht="21.75" customHeight="1" x14ac:dyDescent="0.2">
      <c r="A15" s="161" t="s">
        <v>21</v>
      </c>
      <c r="C15" s="93">
        <v>0</v>
      </c>
      <c r="D15" s="93"/>
      <c r="E15" s="93">
        <v>0</v>
      </c>
      <c r="F15" s="93"/>
      <c r="G15" s="93">
        <v>0</v>
      </c>
      <c r="H15" s="93"/>
      <c r="I15" s="93">
        <v>0</v>
      </c>
      <c r="J15" s="93"/>
      <c r="K15" s="93">
        <v>40000000</v>
      </c>
      <c r="L15" s="93"/>
      <c r="M15" s="93">
        <f>O15-Q15</f>
        <v>58614991525</v>
      </c>
      <c r="N15" s="93"/>
      <c r="O15" s="93">
        <v>65852245523</v>
      </c>
      <c r="P15" s="93"/>
      <c r="Q15" s="93">
        <v>7237253998</v>
      </c>
      <c r="R15" s="139"/>
      <c r="T15" s="28"/>
      <c r="U15" s="178"/>
    </row>
    <row r="16" spans="1:21" ht="21.75" customHeight="1" x14ac:dyDescent="0.2">
      <c r="A16" s="161" t="s">
        <v>20</v>
      </c>
      <c r="C16" s="93">
        <v>0</v>
      </c>
      <c r="D16" s="93"/>
      <c r="E16" s="93">
        <v>0</v>
      </c>
      <c r="F16" s="93"/>
      <c r="G16" s="93">
        <v>0</v>
      </c>
      <c r="H16" s="93"/>
      <c r="I16" s="93">
        <v>0</v>
      </c>
      <c r="J16" s="93"/>
      <c r="K16" s="93">
        <v>20000000</v>
      </c>
      <c r="L16" s="93"/>
      <c r="M16" s="93">
        <f>O16-Q16</f>
        <v>48042849841</v>
      </c>
      <c r="N16" s="93"/>
      <c r="O16" s="93">
        <v>54250686841</v>
      </c>
      <c r="P16" s="93"/>
      <c r="Q16" s="93">
        <v>6207837000</v>
      </c>
      <c r="R16" s="139"/>
      <c r="T16" s="28"/>
      <c r="U16" s="178"/>
    </row>
    <row r="17" spans="1:21" ht="21.75" customHeight="1" x14ac:dyDescent="0.2">
      <c r="A17" s="161" t="s">
        <v>18</v>
      </c>
      <c r="C17" s="93">
        <v>0</v>
      </c>
      <c r="D17" s="93"/>
      <c r="E17" s="93">
        <v>0</v>
      </c>
      <c r="F17" s="93"/>
      <c r="G17" s="93">
        <v>0</v>
      </c>
      <c r="H17" s="93"/>
      <c r="I17" s="93">
        <v>0</v>
      </c>
      <c r="J17" s="93"/>
      <c r="K17" s="93">
        <v>20000000</v>
      </c>
      <c r="L17" s="93"/>
      <c r="M17" s="93">
        <f>O17-Q17</f>
        <v>53857933650</v>
      </c>
      <c r="N17" s="93"/>
      <c r="O17" s="93">
        <v>59783255650</v>
      </c>
      <c r="P17" s="93"/>
      <c r="Q17" s="93">
        <v>5925322000</v>
      </c>
      <c r="R17" s="93"/>
      <c r="T17" s="28"/>
      <c r="U17" s="178"/>
    </row>
    <row r="18" spans="1:21" ht="21.75" customHeight="1" x14ac:dyDescent="0.2">
      <c r="A18" s="161" t="s">
        <v>136</v>
      </c>
      <c r="C18" s="93">
        <v>0</v>
      </c>
      <c r="D18" s="93"/>
      <c r="E18" s="93">
        <v>0</v>
      </c>
      <c r="F18" s="93"/>
      <c r="G18" s="93">
        <v>0</v>
      </c>
      <c r="H18" s="93"/>
      <c r="I18" s="93">
        <v>0</v>
      </c>
      <c r="J18" s="93"/>
      <c r="K18" s="93">
        <v>7000000</v>
      </c>
      <c r="L18" s="93"/>
      <c r="M18" s="93">
        <v>94595510834</v>
      </c>
      <c r="N18" s="93"/>
      <c r="O18" s="93">
        <v>90597717000</v>
      </c>
      <c r="P18" s="93"/>
      <c r="Q18" s="93">
        <v>3997793834</v>
      </c>
      <c r="R18" s="93"/>
      <c r="T18" s="28"/>
      <c r="U18" s="178"/>
    </row>
    <row r="19" spans="1:21" ht="21.75" customHeight="1" x14ac:dyDescent="0.2">
      <c r="A19" s="161" t="s">
        <v>42</v>
      </c>
      <c r="C19" s="93">
        <v>0</v>
      </c>
      <c r="D19" s="93"/>
      <c r="E19" s="93">
        <v>0</v>
      </c>
      <c r="F19" s="93"/>
      <c r="G19" s="93">
        <v>0</v>
      </c>
      <c r="H19" s="93"/>
      <c r="I19" s="93">
        <v>0</v>
      </c>
      <c r="J19" s="93"/>
      <c r="K19" s="93">
        <v>393087</v>
      </c>
      <c r="L19" s="93"/>
      <c r="M19" s="93">
        <v>117693715427</v>
      </c>
      <c r="N19" s="93"/>
      <c r="O19" s="93">
        <v>114375128435</v>
      </c>
      <c r="P19" s="93"/>
      <c r="Q19" s="93">
        <v>3318586992</v>
      </c>
      <c r="R19" s="93"/>
      <c r="T19" s="28"/>
      <c r="U19" s="178"/>
    </row>
    <row r="20" spans="1:21" ht="21.75" customHeight="1" x14ac:dyDescent="0.2">
      <c r="A20" s="161" t="s">
        <v>43</v>
      </c>
      <c r="C20" s="93">
        <v>0</v>
      </c>
      <c r="D20" s="93"/>
      <c r="E20" s="93">
        <v>0</v>
      </c>
      <c r="F20" s="93"/>
      <c r="G20" s="93">
        <v>0</v>
      </c>
      <c r="H20" s="93"/>
      <c r="I20" s="93">
        <v>0</v>
      </c>
      <c r="J20" s="93"/>
      <c r="K20" s="93">
        <v>907358</v>
      </c>
      <c r="L20" s="93"/>
      <c r="M20" s="93">
        <v>14494363892</v>
      </c>
      <c r="N20" s="93"/>
      <c r="O20" s="93">
        <v>11963659308</v>
      </c>
      <c r="P20" s="93"/>
      <c r="Q20" s="93">
        <v>2530704584</v>
      </c>
      <c r="R20" s="93"/>
      <c r="T20" s="28"/>
      <c r="U20" s="178"/>
    </row>
    <row r="21" spans="1:21" ht="21.75" customHeight="1" x14ac:dyDescent="0.2">
      <c r="A21" s="161" t="s">
        <v>24</v>
      </c>
      <c r="C21" s="93">
        <v>0</v>
      </c>
      <c r="D21" s="93"/>
      <c r="E21" s="93">
        <v>0</v>
      </c>
      <c r="F21" s="93"/>
      <c r="G21" s="93">
        <v>0</v>
      </c>
      <c r="H21" s="93"/>
      <c r="I21" s="93">
        <v>0</v>
      </c>
      <c r="J21" s="93"/>
      <c r="K21" s="93">
        <v>15000000</v>
      </c>
      <c r="L21" s="93"/>
      <c r="M21" s="93">
        <f>O21-Q21</f>
        <v>52698839191</v>
      </c>
      <c r="N21" s="93"/>
      <c r="O21" s="93">
        <v>55203962940</v>
      </c>
      <c r="P21" s="93"/>
      <c r="Q21" s="93">
        <v>2505123749</v>
      </c>
      <c r="R21" s="139"/>
      <c r="T21" s="28"/>
      <c r="U21" s="178"/>
    </row>
    <row r="22" spans="1:21" ht="21.75" customHeight="1" x14ac:dyDescent="0.2">
      <c r="A22" s="161" t="s">
        <v>65</v>
      </c>
      <c r="C22" s="93">
        <v>0</v>
      </c>
      <c r="D22" s="93"/>
      <c r="E22" s="93">
        <v>0</v>
      </c>
      <c r="F22" s="93"/>
      <c r="G22" s="93">
        <v>0</v>
      </c>
      <c r="H22" s="93"/>
      <c r="I22" s="93">
        <v>0</v>
      </c>
      <c r="J22" s="93"/>
      <c r="K22" s="93">
        <v>33051</v>
      </c>
      <c r="L22" s="93"/>
      <c r="M22" s="93">
        <v>33051000000</v>
      </c>
      <c r="N22" s="93"/>
      <c r="O22" s="93">
        <v>31313997565</v>
      </c>
      <c r="P22" s="93"/>
      <c r="Q22" s="93">
        <v>1737002435</v>
      </c>
      <c r="R22" s="139"/>
      <c r="T22" s="28"/>
      <c r="U22" s="178"/>
    </row>
    <row r="23" spans="1:21" ht="21.75" customHeight="1" x14ac:dyDescent="0.2">
      <c r="A23" s="161" t="s">
        <v>41</v>
      </c>
      <c r="C23" s="93">
        <v>0</v>
      </c>
      <c r="D23" s="93"/>
      <c r="E23" s="93">
        <v>0</v>
      </c>
      <c r="F23" s="93"/>
      <c r="G23" s="93">
        <v>0</v>
      </c>
      <c r="H23" s="93"/>
      <c r="I23" s="93">
        <v>0</v>
      </c>
      <c r="J23" s="93"/>
      <c r="K23" s="93">
        <v>2500000</v>
      </c>
      <c r="L23" s="93"/>
      <c r="M23" s="93">
        <v>26593671877</v>
      </c>
      <c r="N23" s="93"/>
      <c r="O23" s="93">
        <v>25029000000</v>
      </c>
      <c r="P23" s="93"/>
      <c r="Q23" s="93">
        <v>1564671877</v>
      </c>
      <c r="R23" s="139"/>
      <c r="T23" s="28"/>
      <c r="U23" s="178"/>
    </row>
    <row r="24" spans="1:21" ht="21.75" customHeight="1" x14ac:dyDescent="0.2">
      <c r="A24" s="161" t="s">
        <v>19</v>
      </c>
      <c r="C24" s="93">
        <v>0</v>
      </c>
      <c r="D24" s="93"/>
      <c r="E24" s="93">
        <v>0</v>
      </c>
      <c r="F24" s="93"/>
      <c r="G24" s="93">
        <v>0</v>
      </c>
      <c r="H24" s="93"/>
      <c r="I24" s="93">
        <v>0</v>
      </c>
      <c r="J24" s="93"/>
      <c r="K24" s="93">
        <v>5000000</v>
      </c>
      <c r="L24" s="93"/>
      <c r="M24" s="93">
        <f>O24-Q24</f>
        <v>70538748375</v>
      </c>
      <c r="N24" s="93"/>
      <c r="O24" s="93">
        <v>71718834125</v>
      </c>
      <c r="P24" s="93"/>
      <c r="Q24" s="93">
        <v>1180085750</v>
      </c>
      <c r="R24" s="140"/>
      <c r="T24" s="28"/>
      <c r="U24" s="178"/>
    </row>
    <row r="25" spans="1:21" ht="21.75" customHeight="1" x14ac:dyDescent="0.2">
      <c r="A25" s="161" t="s">
        <v>44</v>
      </c>
      <c r="C25" s="93">
        <v>996669</v>
      </c>
      <c r="D25" s="93"/>
      <c r="E25" s="93">
        <v>10552145832</v>
      </c>
      <c r="F25" s="93"/>
      <c r="G25" s="93">
        <v>9978251360</v>
      </c>
      <c r="H25" s="93"/>
      <c r="I25" s="93">
        <v>573894472</v>
      </c>
      <c r="J25" s="93"/>
      <c r="K25" s="93">
        <v>2500000</v>
      </c>
      <c r="L25" s="93"/>
      <c r="M25" s="93">
        <v>26092479400</v>
      </c>
      <c r="N25" s="93"/>
      <c r="O25" s="93">
        <v>25029000000</v>
      </c>
      <c r="P25" s="93"/>
      <c r="Q25" s="93">
        <v>1063479400</v>
      </c>
      <c r="R25" s="140"/>
      <c r="T25" s="28"/>
      <c r="U25" s="178"/>
    </row>
    <row r="26" spans="1:21" ht="21.75" customHeight="1" x14ac:dyDescent="0.2">
      <c r="A26" s="161" t="s">
        <v>64</v>
      </c>
      <c r="C26" s="93">
        <v>0</v>
      </c>
      <c r="D26" s="93"/>
      <c r="E26" s="93">
        <v>0</v>
      </c>
      <c r="F26" s="93"/>
      <c r="G26" s="93">
        <v>0</v>
      </c>
      <c r="H26" s="93"/>
      <c r="I26" s="93">
        <v>0</v>
      </c>
      <c r="J26" s="93"/>
      <c r="K26" s="93">
        <v>3000</v>
      </c>
      <c r="L26" s="93"/>
      <c r="M26" s="93">
        <v>3000000000</v>
      </c>
      <c r="N26" s="93"/>
      <c r="O26" s="93">
        <v>2657731625</v>
      </c>
      <c r="P26" s="93"/>
      <c r="Q26" s="93">
        <v>342268375</v>
      </c>
      <c r="R26" s="139"/>
      <c r="T26" s="28"/>
      <c r="U26" s="178"/>
    </row>
    <row r="27" spans="1:21" ht="21.75" customHeight="1" x14ac:dyDescent="0.2">
      <c r="A27" s="161" t="s">
        <v>23</v>
      </c>
      <c r="C27" s="93">
        <v>0</v>
      </c>
      <c r="D27" s="93"/>
      <c r="E27" s="93">
        <v>0</v>
      </c>
      <c r="F27" s="93"/>
      <c r="G27" s="93">
        <v>0</v>
      </c>
      <c r="H27" s="93"/>
      <c r="I27" s="93">
        <v>0</v>
      </c>
      <c r="J27" s="93"/>
      <c r="K27" s="93">
        <v>1</v>
      </c>
      <c r="L27" s="93"/>
      <c r="M27" s="93" t="s">
        <v>263</v>
      </c>
      <c r="N27" s="93"/>
      <c r="O27" s="93">
        <v>7273</v>
      </c>
      <c r="P27" s="93"/>
      <c r="Q27" s="93">
        <v>-7272</v>
      </c>
      <c r="R27" s="140"/>
      <c r="T27" s="28"/>
      <c r="U27" s="178"/>
    </row>
    <row r="28" spans="1:21" ht="21.75" customHeight="1" x14ac:dyDescent="0.2">
      <c r="A28" s="161" t="s">
        <v>144</v>
      </c>
      <c r="C28" s="93">
        <v>0</v>
      </c>
      <c r="D28" s="93"/>
      <c r="E28" s="93">
        <v>0</v>
      </c>
      <c r="F28" s="93"/>
      <c r="G28" s="93">
        <v>0</v>
      </c>
      <c r="H28" s="93"/>
      <c r="I28" s="93">
        <v>0</v>
      </c>
      <c r="J28" s="93"/>
      <c r="K28" s="93">
        <v>117500</v>
      </c>
      <c r="L28" s="93"/>
      <c r="M28" s="93">
        <v>117483453125</v>
      </c>
      <c r="N28" s="93"/>
      <c r="O28" s="93">
        <v>117536968750</v>
      </c>
      <c r="P28" s="93"/>
      <c r="Q28" s="93">
        <v>-53515625</v>
      </c>
      <c r="R28" s="139"/>
      <c r="T28" s="28"/>
      <c r="U28" s="178"/>
    </row>
    <row r="29" spans="1:21" ht="21.75" customHeight="1" x14ac:dyDescent="0.2">
      <c r="A29" s="33"/>
      <c r="E29" s="59">
        <f>SUM(E8:E28)</f>
        <v>3443841145832</v>
      </c>
      <c r="G29" s="59">
        <f>SUM(G8:G28)</f>
        <v>3284623475482</v>
      </c>
      <c r="I29" s="59">
        <f>SUM(I8:I28)</f>
        <v>159217670350</v>
      </c>
      <c r="M29" s="59">
        <f>SUM(M8:M28)</f>
        <v>9309482261287</v>
      </c>
      <c r="O29" s="59">
        <f>SUM(O8:O28)</f>
        <v>8909928879008</v>
      </c>
      <c r="Q29" s="138">
        <f>SUM(Q8:Q28)</f>
        <v>479276028558</v>
      </c>
      <c r="R29" s="138"/>
      <c r="T29" s="28"/>
    </row>
  </sheetData>
  <sheetProtection algorithmName="SHA-512" hashValue="QyGv4axGxh6krfTXvT9gyGUKzrRJeyq17J0SUSZ0rPl+RwGMPmJgML7McQ4lVjaNYM4Wyz2ryf9cXdWqef6Eqw==" saltValue="4ND/ws2ePH3Khr5xX+nlvg==" spinCount="100000" sheet="1" objects="1" scenarios="1" selectLockedCells="1" autoFilter="0" selectUnlockedCells="1"/>
  <sortState xmlns:xlrd2="http://schemas.microsoft.com/office/spreadsheetml/2017/richdata2" ref="A8:Q28">
    <sortCondition descending="1" ref="Q8:Q28"/>
  </sortState>
  <mergeCells count="8"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9" scale="73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97558519241921"/>
    <pageSetUpPr fitToPage="1"/>
  </sheetPr>
  <dimension ref="A1:R34"/>
  <sheetViews>
    <sheetView rightToLeft="1" view="pageBreakPreview" zoomScale="115" zoomScaleNormal="100" zoomScaleSheetLayoutView="115" workbookViewId="0">
      <selection activeCell="B7" sqref="A7:XFD7"/>
    </sheetView>
  </sheetViews>
  <sheetFormatPr defaultRowHeight="19.5" customHeight="1" x14ac:dyDescent="0.2"/>
  <cols>
    <col min="1" max="1" width="33.28515625" customWidth="1"/>
    <col min="2" max="2" width="1.28515625" customWidth="1"/>
    <col min="3" max="3" width="11.5703125" bestFit="1" customWidth="1"/>
    <col min="4" max="4" width="1.28515625" customWidth="1"/>
    <col min="5" max="5" width="19" bestFit="1" customWidth="1"/>
    <col min="6" max="6" width="1.28515625" customWidth="1"/>
    <col min="7" max="7" width="19.5703125" bestFit="1" customWidth="1"/>
    <col min="8" max="8" width="1.28515625" customWidth="1"/>
    <col min="9" max="9" width="15.5703125" customWidth="1"/>
    <col min="10" max="10" width="1.28515625" customWidth="1"/>
    <col min="11" max="11" width="11.5703125" bestFit="1" customWidth="1"/>
    <col min="12" max="12" width="1.28515625" customWidth="1"/>
    <col min="13" max="13" width="18.28515625" bestFit="1" customWidth="1"/>
    <col min="14" max="14" width="1.28515625" customWidth="1"/>
    <col min="15" max="15" width="19.4257812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</cols>
  <sheetData>
    <row r="1" spans="1:18" ht="19.5" customHeight="1" x14ac:dyDescent="0.25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58"/>
    </row>
    <row r="2" spans="1:18" ht="19.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</row>
    <row r="3" spans="1:18" ht="19.5" customHeight="1" x14ac:dyDescent="0.2">
      <c r="A3" s="221" t="str">
        <f>'صورت وضعیت'!B6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</row>
    <row r="5" spans="1:18" ht="19.5" customHeight="1" x14ac:dyDescent="0.2">
      <c r="A5" s="257" t="s">
        <v>181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</row>
    <row r="6" spans="1:18" ht="19.5" customHeight="1" x14ac:dyDescent="0.2">
      <c r="A6" s="252" t="s">
        <v>114</v>
      </c>
      <c r="C6" s="244" t="s">
        <v>130</v>
      </c>
      <c r="D6" s="244"/>
      <c r="E6" s="244"/>
      <c r="F6" s="244"/>
      <c r="G6" s="244"/>
      <c r="H6" s="244"/>
      <c r="I6" s="244"/>
      <c r="K6" s="244" t="s">
        <v>131</v>
      </c>
      <c r="L6" s="244"/>
      <c r="M6" s="244"/>
      <c r="N6" s="244"/>
      <c r="O6" s="244"/>
      <c r="P6" s="244"/>
      <c r="Q6" s="244"/>
      <c r="R6" s="244"/>
    </row>
    <row r="7" spans="1:18" ht="41.25" customHeight="1" x14ac:dyDescent="0.2">
      <c r="A7" s="252"/>
      <c r="C7" s="31" t="s">
        <v>11</v>
      </c>
      <c r="D7" s="2"/>
      <c r="E7" s="31" t="s">
        <v>13</v>
      </c>
      <c r="F7" s="2"/>
      <c r="G7" s="31" t="s">
        <v>179</v>
      </c>
      <c r="H7" s="2"/>
      <c r="I7" s="31" t="s">
        <v>182</v>
      </c>
      <c r="K7" s="31" t="s">
        <v>11</v>
      </c>
      <c r="L7" s="2"/>
      <c r="M7" s="31" t="s">
        <v>13</v>
      </c>
      <c r="N7" s="2"/>
      <c r="O7" s="31" t="s">
        <v>179</v>
      </c>
      <c r="P7" s="2"/>
      <c r="Q7" s="264" t="s">
        <v>182</v>
      </c>
      <c r="R7" s="264"/>
    </row>
    <row r="8" spans="1:18" ht="19.5" customHeight="1" x14ac:dyDescent="0.2">
      <c r="A8" s="35" t="s">
        <v>85</v>
      </c>
      <c r="C8" s="42">
        <v>2100000</v>
      </c>
      <c r="E8" s="42">
        <v>2097597441541</v>
      </c>
      <c r="G8" s="42">
        <v>2088069368818</v>
      </c>
      <c r="I8" s="42">
        <v>9528072723</v>
      </c>
      <c r="K8" s="42">
        <v>2100000</v>
      </c>
      <c r="M8" s="42">
        <v>2097597441541</v>
      </c>
      <c r="O8" s="42">
        <v>2027864882859</v>
      </c>
      <c r="Q8" s="42">
        <f>69732558682-7</f>
        <v>69732558675</v>
      </c>
      <c r="R8" s="42"/>
    </row>
    <row r="9" spans="1:18" ht="19.5" customHeight="1" x14ac:dyDescent="0.2">
      <c r="A9" s="35" t="s">
        <v>43</v>
      </c>
      <c r="C9" s="42">
        <v>6310571</v>
      </c>
      <c r="E9" s="42">
        <v>116510923849</v>
      </c>
      <c r="G9" s="42">
        <v>98515863660</v>
      </c>
      <c r="I9" s="42">
        <v>17995060189</v>
      </c>
      <c r="K9" s="42">
        <v>6310571</v>
      </c>
      <c r="M9" s="42">
        <v>116510923849</v>
      </c>
      <c r="O9" s="42">
        <v>86110410947</v>
      </c>
      <c r="Q9" s="42">
        <v>30400512902</v>
      </c>
      <c r="R9" s="42"/>
    </row>
    <row r="10" spans="1:18" ht="19.5" customHeight="1" x14ac:dyDescent="0.2">
      <c r="A10" s="35" t="s">
        <v>55</v>
      </c>
      <c r="C10" s="42">
        <v>71600</v>
      </c>
      <c r="E10" s="42">
        <v>59604786673</v>
      </c>
      <c r="G10" s="42">
        <v>58733572610</v>
      </c>
      <c r="I10" s="42">
        <v>871214063</v>
      </c>
      <c r="K10" s="42">
        <v>71600</v>
      </c>
      <c r="M10" s="42">
        <v>59604786673</v>
      </c>
      <c r="O10" s="42">
        <v>50593412281</v>
      </c>
      <c r="Q10" s="42">
        <v>9011374392</v>
      </c>
      <c r="R10" s="42"/>
    </row>
    <row r="11" spans="1:18" ht="19.5" customHeight="1" x14ac:dyDescent="0.2">
      <c r="A11" s="35" t="s">
        <v>208</v>
      </c>
      <c r="C11" s="42">
        <v>3528000</v>
      </c>
      <c r="E11" s="42">
        <v>3206935117638</v>
      </c>
      <c r="G11" s="42">
        <v>3199976493180</v>
      </c>
      <c r="I11" s="42">
        <v>6958624458</v>
      </c>
      <c r="K11" s="42">
        <v>3528000</v>
      </c>
      <c r="M11" s="42">
        <v>3206935117638</v>
      </c>
      <c r="O11" s="42">
        <v>3199976493180</v>
      </c>
      <c r="Q11" s="42">
        <v>6958624458</v>
      </c>
      <c r="R11" s="42"/>
    </row>
    <row r="12" spans="1:18" ht="19.5" customHeight="1" x14ac:dyDescent="0.2">
      <c r="A12" s="35" t="s">
        <v>66</v>
      </c>
      <c r="C12" s="42">
        <v>57874</v>
      </c>
      <c r="E12" s="42">
        <v>57235691250</v>
      </c>
      <c r="G12" s="42">
        <v>55965587198</v>
      </c>
      <c r="I12" s="42">
        <v>1270104052</v>
      </c>
      <c r="K12" s="42">
        <v>57874</v>
      </c>
      <c r="M12" s="42">
        <v>57235691250</v>
      </c>
      <c r="O12" s="42">
        <v>52881534125</v>
      </c>
      <c r="Q12" s="42">
        <v>4354157125</v>
      </c>
      <c r="R12" s="42"/>
    </row>
    <row r="13" spans="1:18" ht="19.5" customHeight="1" x14ac:dyDescent="0.2">
      <c r="A13" s="35" t="s">
        <v>61</v>
      </c>
      <c r="C13" s="42">
        <v>49516</v>
      </c>
      <c r="E13" s="42">
        <v>48719863523</v>
      </c>
      <c r="G13" s="42">
        <v>47690117399</v>
      </c>
      <c r="I13" s="42">
        <v>1029746124</v>
      </c>
      <c r="K13" s="42">
        <v>49516</v>
      </c>
      <c r="M13" s="42">
        <v>48719863523</v>
      </c>
      <c r="O13" s="42">
        <v>44951034578</v>
      </c>
      <c r="Q13" s="42">
        <v>3768828945</v>
      </c>
      <c r="R13" s="42"/>
    </row>
    <row r="14" spans="1:18" ht="19.5" customHeight="1" x14ac:dyDescent="0.2">
      <c r="A14" s="35" t="s">
        <v>25</v>
      </c>
      <c r="C14" s="42">
        <v>10210000</v>
      </c>
      <c r="E14" s="42">
        <v>58358190375</v>
      </c>
      <c r="G14" s="42">
        <v>62925353100</v>
      </c>
      <c r="I14" s="42">
        <v>-4567162725</v>
      </c>
      <c r="K14" s="42">
        <v>10210000</v>
      </c>
      <c r="M14" s="42">
        <v>58358190375</v>
      </c>
      <c r="O14" s="42">
        <v>56754608776</v>
      </c>
      <c r="Q14" s="42">
        <v>1603581599</v>
      </c>
      <c r="R14" s="42"/>
    </row>
    <row r="15" spans="1:18" ht="19.5" customHeight="1" x14ac:dyDescent="0.2">
      <c r="A15" s="35" t="s">
        <v>58</v>
      </c>
      <c r="C15" s="42">
        <v>21826</v>
      </c>
      <c r="E15" s="42">
        <v>20425433219</v>
      </c>
      <c r="G15" s="42">
        <v>19946875793</v>
      </c>
      <c r="I15" s="42">
        <v>478557426</v>
      </c>
      <c r="K15" s="42">
        <v>21826</v>
      </c>
      <c r="M15" s="42">
        <v>20425433219</v>
      </c>
      <c r="O15" s="42">
        <v>18846066902</v>
      </c>
      <c r="Q15" s="42">
        <v>1579366317</v>
      </c>
      <c r="R15" s="42"/>
    </row>
    <row r="16" spans="1:18" ht="19.5" customHeight="1" x14ac:dyDescent="0.2">
      <c r="A16" s="35" t="s">
        <v>51</v>
      </c>
      <c r="C16" s="42">
        <v>17275</v>
      </c>
      <c r="E16" s="42">
        <v>15924663131</v>
      </c>
      <c r="G16" s="42">
        <v>15731045481</v>
      </c>
      <c r="I16" s="42">
        <v>193617650</v>
      </c>
      <c r="K16" s="42">
        <v>17275</v>
      </c>
      <c r="M16" s="42">
        <v>15924663131</v>
      </c>
      <c r="O16" s="42">
        <v>14717364619</v>
      </c>
      <c r="Q16" s="42">
        <v>1207298512</v>
      </c>
      <c r="R16" s="42"/>
    </row>
    <row r="17" spans="1:18" ht="19.5" customHeight="1" x14ac:dyDescent="0.2">
      <c r="A17" s="35" t="s">
        <v>69</v>
      </c>
      <c r="C17" s="42">
        <v>14722</v>
      </c>
      <c r="E17" s="42">
        <v>14249784958</v>
      </c>
      <c r="G17" s="42">
        <v>13934791261</v>
      </c>
      <c r="I17" s="42">
        <v>314993697</v>
      </c>
      <c r="K17" s="42">
        <v>14722</v>
      </c>
      <c r="M17" s="42">
        <v>14249784958</v>
      </c>
      <c r="O17" s="42">
        <v>13087667039</v>
      </c>
      <c r="Q17" s="42">
        <v>1162117919</v>
      </c>
      <c r="R17" s="42"/>
    </row>
    <row r="18" spans="1:18" ht="19.5" customHeight="1" x14ac:dyDescent="0.2">
      <c r="A18" s="35" t="s">
        <v>72</v>
      </c>
      <c r="C18" s="42">
        <v>11314</v>
      </c>
      <c r="E18" s="42">
        <v>10905850356</v>
      </c>
      <c r="G18" s="42">
        <v>11219304472</v>
      </c>
      <c r="I18" s="42">
        <v>-313454115</v>
      </c>
      <c r="K18" s="42">
        <v>11314</v>
      </c>
      <c r="M18" s="42">
        <v>10905850356</v>
      </c>
      <c r="O18" s="42">
        <v>10049690768</v>
      </c>
      <c r="Q18" s="42">
        <f>856159588+4</f>
        <v>856159592</v>
      </c>
      <c r="R18" s="42"/>
    </row>
    <row r="19" spans="1:18" ht="19.5" customHeight="1" x14ac:dyDescent="0.2">
      <c r="A19" s="35" t="s">
        <v>42</v>
      </c>
      <c r="C19" s="42">
        <v>100260</v>
      </c>
      <c r="E19" s="42">
        <v>29766494222</v>
      </c>
      <c r="G19" s="42">
        <v>31503338707</v>
      </c>
      <c r="I19" s="42">
        <v>-1736844484</v>
      </c>
      <c r="K19" s="42">
        <v>100260</v>
      </c>
      <c r="M19" s="42">
        <v>29766494222</v>
      </c>
      <c r="O19" s="42">
        <v>29073036082</v>
      </c>
      <c r="Q19" s="42">
        <v>693458140</v>
      </c>
      <c r="R19" s="42"/>
    </row>
    <row r="20" spans="1:18" ht="19.5" customHeight="1" x14ac:dyDescent="0.2">
      <c r="A20" s="35" t="s">
        <v>93</v>
      </c>
      <c r="C20" s="42">
        <v>1000</v>
      </c>
      <c r="E20" s="42">
        <v>943039043</v>
      </c>
      <c r="G20" s="42">
        <v>943039043</v>
      </c>
      <c r="I20" s="42">
        <v>0</v>
      </c>
      <c r="K20" s="42">
        <v>1000</v>
      </c>
      <c r="M20" s="42">
        <v>943039043</v>
      </c>
      <c r="O20" s="42">
        <v>924552394</v>
      </c>
      <c r="Q20" s="42">
        <v>18486649</v>
      </c>
      <c r="R20" s="42"/>
    </row>
    <row r="21" spans="1:18" ht="19.5" customHeight="1" x14ac:dyDescent="0.2">
      <c r="A21" s="35" t="s">
        <v>96</v>
      </c>
      <c r="C21" s="42">
        <v>20000</v>
      </c>
      <c r="E21" s="42">
        <v>19996375000</v>
      </c>
      <c r="G21" s="42">
        <v>19996375000</v>
      </c>
      <c r="I21" s="42">
        <v>0</v>
      </c>
      <c r="K21" s="42">
        <v>20000</v>
      </c>
      <c r="M21" s="42">
        <v>19996375000</v>
      </c>
      <c r="O21" s="42">
        <v>19996375000</v>
      </c>
      <c r="Q21" s="42">
        <v>0</v>
      </c>
      <c r="R21" s="42"/>
    </row>
    <row r="22" spans="1:18" ht="19.5" customHeight="1" x14ac:dyDescent="0.2">
      <c r="A22" s="35" t="s">
        <v>88</v>
      </c>
      <c r="C22" s="42">
        <v>500000</v>
      </c>
      <c r="E22" s="42">
        <v>499909375000</v>
      </c>
      <c r="G22" s="42">
        <v>499909375000</v>
      </c>
      <c r="I22" s="42">
        <v>0</v>
      </c>
      <c r="K22" s="42">
        <v>500000</v>
      </c>
      <c r="M22" s="42">
        <v>499909375000</v>
      </c>
      <c r="O22" s="42">
        <v>500000000000</v>
      </c>
      <c r="Q22" s="42">
        <v>-90625000</v>
      </c>
      <c r="R22" s="42"/>
    </row>
    <row r="23" spans="1:18" ht="19.5" customHeight="1" x14ac:dyDescent="0.2">
      <c r="A23" s="35" t="s">
        <v>23</v>
      </c>
      <c r="C23" s="42">
        <v>68564</v>
      </c>
      <c r="E23" s="42">
        <v>401439100</v>
      </c>
      <c r="G23" s="42">
        <v>455282375</v>
      </c>
      <c r="I23" s="42">
        <v>-53843274</v>
      </c>
      <c r="K23" s="42">
        <v>68564</v>
      </c>
      <c r="M23" s="42">
        <v>401439100</v>
      </c>
      <c r="O23" s="42">
        <v>498655424</v>
      </c>
      <c r="Q23" s="42">
        <v>-97216323</v>
      </c>
      <c r="R23" s="42"/>
    </row>
    <row r="24" spans="1:18" ht="19.5" customHeight="1" x14ac:dyDescent="0.2">
      <c r="A24" s="35" t="s">
        <v>79</v>
      </c>
      <c r="C24" s="42">
        <v>1500000</v>
      </c>
      <c r="E24" s="42">
        <v>1499728125000</v>
      </c>
      <c r="G24" s="42">
        <v>1499728125000</v>
      </c>
      <c r="I24" s="42">
        <v>0</v>
      </c>
      <c r="K24" s="42">
        <v>1500000</v>
      </c>
      <c r="M24" s="42">
        <v>1499728125000</v>
      </c>
      <c r="O24" s="42">
        <v>1499848125000</v>
      </c>
      <c r="Q24" s="42">
        <v>-120000000</v>
      </c>
      <c r="R24" s="42"/>
    </row>
    <row r="25" spans="1:18" ht="19.5" customHeight="1" x14ac:dyDescent="0.2">
      <c r="A25" s="179" t="s">
        <v>207</v>
      </c>
      <c r="C25" s="42">
        <v>391000</v>
      </c>
      <c r="E25" s="42">
        <v>369232564465</v>
      </c>
      <c r="G25" s="42">
        <v>369391687809</v>
      </c>
      <c r="I25" s="42">
        <v>-159123343</v>
      </c>
      <c r="K25" s="42">
        <v>391000</v>
      </c>
      <c r="M25" s="42">
        <v>369232564465</v>
      </c>
      <c r="O25" s="42">
        <v>369391687809</v>
      </c>
      <c r="Q25" s="42">
        <v>-159123343</v>
      </c>
      <c r="R25" s="42"/>
    </row>
    <row r="26" spans="1:18" ht="19.5" customHeight="1" x14ac:dyDescent="0.2">
      <c r="A26" s="179" t="s">
        <v>197</v>
      </c>
      <c r="C26" s="42">
        <v>1500000</v>
      </c>
      <c r="E26" s="42">
        <v>1499728125000</v>
      </c>
      <c r="G26" s="42">
        <v>1499728125000</v>
      </c>
      <c r="I26" s="42">
        <v>0</v>
      </c>
      <c r="K26" s="42">
        <v>1500000</v>
      </c>
      <c r="M26" s="42">
        <v>1499728125000</v>
      </c>
      <c r="O26" s="42">
        <v>1500000000000</v>
      </c>
      <c r="Q26" s="42">
        <v>-271875000</v>
      </c>
      <c r="R26" s="42"/>
    </row>
    <row r="27" spans="1:18" ht="19.5" customHeight="1" x14ac:dyDescent="0.2">
      <c r="A27" s="35" t="s">
        <v>22</v>
      </c>
      <c r="C27" s="42">
        <v>654345</v>
      </c>
      <c r="E27" s="42">
        <v>4358026036</v>
      </c>
      <c r="G27" s="42">
        <v>4540152497</v>
      </c>
      <c r="I27" s="42">
        <v>-182126460</v>
      </c>
      <c r="K27" s="42">
        <v>654345</v>
      </c>
      <c r="M27" s="42">
        <v>4358026036</v>
      </c>
      <c r="O27" s="42">
        <v>4754801541</v>
      </c>
      <c r="Q27" s="42">
        <v>-396775504</v>
      </c>
      <c r="R27" s="42"/>
    </row>
    <row r="28" spans="1:18" ht="19.5" customHeight="1" x14ac:dyDescent="0.2">
      <c r="A28" s="35" t="s">
        <v>205</v>
      </c>
      <c r="C28" s="42">
        <v>1499971</v>
      </c>
      <c r="E28" s="42">
        <v>1499699130256</v>
      </c>
      <c r="G28" s="42">
        <v>1500205374093</v>
      </c>
      <c r="I28" s="42">
        <v>-506243836</v>
      </c>
      <c r="K28" s="42">
        <v>1499971</v>
      </c>
      <c r="M28" s="42">
        <v>1499699130256</v>
      </c>
      <c r="O28" s="42">
        <v>1500205374093</v>
      </c>
      <c r="Q28" s="42">
        <v>-506243836</v>
      </c>
      <c r="R28" s="42"/>
    </row>
    <row r="29" spans="1:18" ht="19.5" customHeight="1" x14ac:dyDescent="0.2">
      <c r="A29" s="35" t="s">
        <v>206</v>
      </c>
      <c r="C29" s="42">
        <v>2320000</v>
      </c>
      <c r="E29" s="42">
        <v>2190842837750</v>
      </c>
      <c r="G29" s="42">
        <v>2191629315264</v>
      </c>
      <c r="I29" s="42">
        <v>-786477514</v>
      </c>
      <c r="K29" s="42">
        <v>2320000</v>
      </c>
      <c r="M29" s="42">
        <v>2190842837750</v>
      </c>
      <c r="O29" s="42">
        <v>2191629315264</v>
      </c>
      <c r="Q29" s="42">
        <v>-786477514</v>
      </c>
      <c r="R29" s="42"/>
    </row>
    <row r="30" spans="1:18" ht="19.5" customHeight="1" x14ac:dyDescent="0.2">
      <c r="A30" s="35" t="s">
        <v>20</v>
      </c>
      <c r="C30" s="42">
        <v>1362500</v>
      </c>
      <c r="E30" s="42">
        <v>2902464466</v>
      </c>
      <c r="G30" s="42">
        <v>3284403328</v>
      </c>
      <c r="I30" s="42">
        <v>-381938861</v>
      </c>
      <c r="K30" s="42">
        <v>1362500</v>
      </c>
      <c r="M30" s="42">
        <v>2902464466</v>
      </c>
      <c r="O30" s="42">
        <v>3958891104</v>
      </c>
      <c r="Q30" s="42">
        <v>-1056426641</v>
      </c>
      <c r="R30" s="42"/>
    </row>
    <row r="31" spans="1:18" ht="19.5" customHeight="1" x14ac:dyDescent="0.2">
      <c r="A31" s="35" t="s">
        <v>21</v>
      </c>
      <c r="C31" s="42">
        <v>20450168</v>
      </c>
      <c r="E31" s="42">
        <v>19108780130</v>
      </c>
      <c r="G31" s="42">
        <v>23357434435</v>
      </c>
      <c r="I31" s="42">
        <v>-4248654304</v>
      </c>
      <c r="K31" s="42">
        <v>20450168</v>
      </c>
      <c r="M31" s="42">
        <v>19108780130</v>
      </c>
      <c r="O31" s="42">
        <v>27097876502</v>
      </c>
      <c r="Q31" s="42">
        <v>-7989096371</v>
      </c>
      <c r="R31" s="42"/>
    </row>
    <row r="32" spans="1:18" ht="19.5" customHeight="1" x14ac:dyDescent="0.2">
      <c r="A32" s="35" t="s">
        <v>82</v>
      </c>
      <c r="C32" s="42">
        <v>526865</v>
      </c>
      <c r="E32" s="42">
        <v>479572538314</v>
      </c>
      <c r="G32" s="42">
        <v>477088293325</v>
      </c>
      <c r="I32" s="42">
        <v>2484244989</v>
      </c>
      <c r="K32" s="42">
        <v>526865</v>
      </c>
      <c r="M32" s="42">
        <v>479572538314</v>
      </c>
      <c r="O32" s="42">
        <v>500020153650</v>
      </c>
      <c r="Q32" s="42">
        <v>-20447615335</v>
      </c>
      <c r="R32" s="42"/>
    </row>
    <row r="33" spans="1:18" ht="19.5" customHeight="1" x14ac:dyDescent="0.2">
      <c r="A33" s="35" t="s">
        <v>17</v>
      </c>
      <c r="C33" s="42">
        <v>14152500</v>
      </c>
      <c r="E33" s="42">
        <v>38336097403</v>
      </c>
      <c r="G33" s="42">
        <v>42444038849</v>
      </c>
      <c r="I33" s="42">
        <v>-4107941445</v>
      </c>
      <c r="K33" s="42">
        <v>14152500</v>
      </c>
      <c r="M33" s="42">
        <v>38336097403</v>
      </c>
      <c r="O33" s="42">
        <v>65164331439</v>
      </c>
      <c r="Q33" s="42">
        <v>-26828234035</v>
      </c>
      <c r="R33" s="42"/>
    </row>
    <row r="34" spans="1:18" ht="19.5" customHeight="1" thickBot="1" x14ac:dyDescent="0.55000000000000004">
      <c r="A34" s="33"/>
      <c r="C34" s="57">
        <f>SUM(C8:C33)</f>
        <v>67439871</v>
      </c>
      <c r="E34" s="57">
        <f>SUM(E8:E33)</f>
        <v>13860993157698</v>
      </c>
      <c r="G34" s="60">
        <f>SUM(G8:G33)</f>
        <v>13836912732697</v>
      </c>
      <c r="I34" s="57">
        <f>SUM(I8:I33)</f>
        <v>24080425010</v>
      </c>
      <c r="K34" s="57">
        <f>SUM(K8:K33)</f>
        <v>67439871</v>
      </c>
      <c r="M34" s="57">
        <f>SUM(M8:M33)</f>
        <v>13860993157698</v>
      </c>
      <c r="O34" s="60">
        <f>SUM(O8:O33)</f>
        <v>13788396341376</v>
      </c>
      <c r="Q34" s="265">
        <f>SUM(Q8:Q33)</f>
        <v>72596816323</v>
      </c>
      <c r="R34" s="265"/>
    </row>
  </sheetData>
  <sheetProtection algorithmName="SHA-512" hashValue="y/Wv9jVLJtAZnF60TPGHjEG/nf2D1tV5ZfZTKLCjnJvPwxd89swFi0wZ7F5mXl9zBQqm/wtX5zk0FwkYHo9Z9w==" saltValue="f/xaPjyAWwlmcNaXbsCBcQ==" spinCount="100000" sheet="1" objects="1" scenarios="1" selectLockedCells="1" autoFilter="0" selectUnlockedCells="1"/>
  <sortState xmlns:xlrd2="http://schemas.microsoft.com/office/spreadsheetml/2017/richdata2" ref="A8:R33">
    <sortCondition descending="1" ref="Q8:Q33"/>
  </sortState>
  <mergeCells count="9">
    <mergeCell ref="Q34:R34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F18"/>
  <sheetViews>
    <sheetView rightToLeft="1" view="pageBreakPreview" zoomScale="93" zoomScaleNormal="100" zoomScaleSheetLayoutView="93" workbookViewId="0">
      <selection activeCell="X13" sqref="X13:X15"/>
    </sheetView>
  </sheetViews>
  <sheetFormatPr defaultRowHeight="15.75" x14ac:dyDescent="0.4"/>
  <cols>
    <col min="1" max="1" width="3.28515625" style="162" customWidth="1"/>
    <col min="2" max="2" width="3" style="162" customWidth="1"/>
    <col min="3" max="3" width="23.42578125" style="162" customWidth="1"/>
    <col min="4" max="4" width="1" style="162" customWidth="1"/>
    <col min="5" max="5" width="4.7109375" style="162" hidden="1" customWidth="1"/>
    <col min="6" max="6" width="15.5703125" style="162" customWidth="1"/>
    <col min="7" max="7" width="1.28515625" style="162" customWidth="1"/>
    <col min="8" max="8" width="17.7109375" style="162" bestFit="1" customWidth="1"/>
    <col min="9" max="9" width="1.28515625" style="162" customWidth="1"/>
    <col min="10" max="10" width="19.140625" style="162" bestFit="1" customWidth="1"/>
    <col min="11" max="11" width="1.28515625" style="162" customWidth="1"/>
    <col min="12" max="12" width="12.5703125" style="162" customWidth="1"/>
    <col min="13" max="13" width="1.28515625" style="162" customWidth="1"/>
    <col min="14" max="14" width="13.7109375" style="162" customWidth="1"/>
    <col min="15" max="15" width="1.28515625" style="162" customWidth="1"/>
    <col min="16" max="16" width="12.7109375" style="162" customWidth="1"/>
    <col min="17" max="17" width="1.28515625" style="162" customWidth="1"/>
    <col min="18" max="18" width="13.28515625" style="162" customWidth="1"/>
    <col min="19" max="19" width="1.28515625" style="162" customWidth="1"/>
    <col min="20" max="20" width="15.5703125" style="162" customWidth="1"/>
    <col min="21" max="21" width="1.28515625" style="162" customWidth="1"/>
    <col min="22" max="22" width="19.140625" style="162" bestFit="1" customWidth="1"/>
    <col min="23" max="23" width="1.28515625" style="162" customWidth="1"/>
    <col min="24" max="24" width="22.42578125" style="162" bestFit="1" customWidth="1"/>
    <col min="25" max="25" width="1.28515625" style="162" customWidth="1"/>
    <col min="26" max="26" width="20.140625" style="162" customWidth="1"/>
    <col min="27" max="27" width="1.28515625" style="162" customWidth="1"/>
    <col min="28" max="28" width="13.5703125" style="162" customWidth="1"/>
    <col min="29" max="29" width="0.28515625" style="162" customWidth="1"/>
    <col min="30" max="30" width="9.140625" style="162"/>
    <col min="31" max="31" width="18.140625" style="162" bestFit="1" customWidth="1"/>
    <col min="32" max="16384" width="9.140625" style="162"/>
  </cols>
  <sheetData>
    <row r="1" spans="1:32" ht="21" x14ac:dyDescent="0.4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E1" s="163">
        <v>29162654324936</v>
      </c>
      <c r="AF1" s="162" t="s">
        <v>204</v>
      </c>
    </row>
    <row r="2" spans="1:32" ht="21" x14ac:dyDescent="0.4">
      <c r="A2" s="221" t="s">
        <v>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1:32" ht="21" x14ac:dyDescent="0.4">
      <c r="A3" s="221" t="str">
        <f>'صورت وضعیت'!B6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32" ht="21" x14ac:dyDescent="0.4">
      <c r="A4" s="164" t="s">
        <v>2</v>
      </c>
      <c r="B4" s="222" t="s">
        <v>3</v>
      </c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2"/>
    </row>
    <row r="5" spans="1:32" ht="21" x14ac:dyDescent="0.4">
      <c r="A5" s="222" t="s">
        <v>4</v>
      </c>
      <c r="B5" s="222"/>
      <c r="C5" s="222" t="s">
        <v>5</v>
      </c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</row>
    <row r="6" spans="1:32" ht="21" x14ac:dyDescent="0.4">
      <c r="F6" s="223" t="s">
        <v>194</v>
      </c>
      <c r="G6" s="223"/>
      <c r="H6" s="223"/>
      <c r="I6" s="223"/>
      <c r="J6" s="223"/>
      <c r="L6" s="223" t="s">
        <v>7</v>
      </c>
      <c r="M6" s="223"/>
      <c r="N6" s="223"/>
      <c r="O6" s="223"/>
      <c r="P6" s="223"/>
      <c r="Q6" s="223"/>
      <c r="R6" s="223"/>
      <c r="T6" s="223" t="s">
        <v>203</v>
      </c>
      <c r="U6" s="223"/>
      <c r="V6" s="223"/>
      <c r="W6" s="223"/>
      <c r="X6" s="223"/>
      <c r="Y6" s="223"/>
      <c r="Z6" s="223"/>
      <c r="AA6" s="223"/>
      <c r="AB6" s="223"/>
    </row>
    <row r="7" spans="1:32" ht="21" customHeight="1" x14ac:dyDescent="0.4">
      <c r="A7" s="229" t="s">
        <v>10</v>
      </c>
      <c r="B7" s="229"/>
      <c r="C7" s="229"/>
      <c r="E7" s="230" t="s">
        <v>11</v>
      </c>
      <c r="F7" s="230"/>
      <c r="G7" s="165"/>
      <c r="H7" s="225" t="s">
        <v>12</v>
      </c>
      <c r="I7" s="165"/>
      <c r="J7" s="225" t="s">
        <v>13</v>
      </c>
      <c r="L7" s="224" t="s">
        <v>8</v>
      </c>
      <c r="M7" s="224"/>
      <c r="N7" s="224"/>
      <c r="O7" s="165"/>
      <c r="P7" s="224" t="s">
        <v>9</v>
      </c>
      <c r="Q7" s="224"/>
      <c r="R7" s="224"/>
      <c r="T7" s="225" t="s">
        <v>11</v>
      </c>
      <c r="U7" s="165"/>
      <c r="V7" s="225" t="s">
        <v>15</v>
      </c>
      <c r="W7" s="165"/>
      <c r="X7" s="225" t="s">
        <v>12</v>
      </c>
      <c r="Y7" s="165"/>
      <c r="Z7" s="225" t="s">
        <v>13</v>
      </c>
      <c r="AA7" s="165"/>
      <c r="AB7" s="227" t="s">
        <v>16</v>
      </c>
    </row>
    <row r="8" spans="1:32" ht="21" x14ac:dyDescent="0.4">
      <c r="A8" s="223"/>
      <c r="B8" s="223"/>
      <c r="C8" s="223"/>
      <c r="E8" s="226"/>
      <c r="F8" s="226"/>
      <c r="H8" s="226"/>
      <c r="J8" s="226"/>
      <c r="L8" s="166" t="s">
        <v>11</v>
      </c>
      <c r="M8" s="165"/>
      <c r="N8" s="166" t="s">
        <v>12</v>
      </c>
      <c r="P8" s="166" t="s">
        <v>11</v>
      </c>
      <c r="Q8" s="165"/>
      <c r="R8" s="166" t="s">
        <v>14</v>
      </c>
      <c r="T8" s="226"/>
      <c r="V8" s="226"/>
      <c r="X8" s="226"/>
      <c r="Z8" s="226"/>
      <c r="AB8" s="228"/>
    </row>
    <row r="9" spans="1:32" ht="18.75" x14ac:dyDescent="0.4">
      <c r="A9" s="233" t="s">
        <v>25</v>
      </c>
      <c r="B9" s="233"/>
      <c r="C9" s="233"/>
      <c r="F9" s="38">
        <v>10210000</v>
      </c>
      <c r="G9" s="38"/>
      <c r="H9" s="38">
        <v>22234674093</v>
      </c>
      <c r="I9" s="38"/>
      <c r="J9" s="38">
        <v>62925353100</v>
      </c>
      <c r="K9" s="38"/>
      <c r="L9" s="38" t="s">
        <v>183</v>
      </c>
      <c r="M9" s="38"/>
      <c r="N9" s="38" t="s">
        <v>183</v>
      </c>
      <c r="O9" s="38"/>
      <c r="P9" s="38" t="s">
        <v>183</v>
      </c>
      <c r="Q9" s="38"/>
      <c r="R9" s="38" t="s">
        <v>183</v>
      </c>
      <c r="S9" s="38"/>
      <c r="T9" s="38">
        <v>10210000</v>
      </c>
      <c r="U9" s="38"/>
      <c r="V9" s="38">
        <v>5750</v>
      </c>
      <c r="W9" s="38"/>
      <c r="X9" s="38">
        <v>22234674093</v>
      </c>
      <c r="Y9" s="38"/>
      <c r="Z9" s="38">
        <v>58358190375</v>
      </c>
      <c r="AA9" s="167"/>
      <c r="AB9" s="168">
        <f t="shared" ref="AB9:AB14" si="0">Z9/$AE$1</f>
        <v>2.001127528542554E-3</v>
      </c>
    </row>
    <row r="10" spans="1:32" ht="18.75" x14ac:dyDescent="0.4">
      <c r="A10" s="231" t="s">
        <v>17</v>
      </c>
      <c r="B10" s="231"/>
      <c r="C10" s="231"/>
      <c r="F10" s="38">
        <v>14152500</v>
      </c>
      <c r="G10" s="38"/>
      <c r="H10" s="38">
        <v>199767895368</v>
      </c>
      <c r="I10" s="38"/>
      <c r="J10" s="38">
        <v>42444038849.625</v>
      </c>
      <c r="K10" s="38"/>
      <c r="L10" s="38" t="s">
        <v>183</v>
      </c>
      <c r="M10" s="38"/>
      <c r="N10" s="38" t="s">
        <v>183</v>
      </c>
      <c r="O10" s="38"/>
      <c r="P10" s="38" t="s">
        <v>183</v>
      </c>
      <c r="Q10" s="38"/>
      <c r="R10" s="38" t="s">
        <v>183</v>
      </c>
      <c r="S10" s="38"/>
      <c r="T10" s="38">
        <v>14152500</v>
      </c>
      <c r="U10" s="38"/>
      <c r="V10" s="38">
        <v>2725</v>
      </c>
      <c r="W10" s="38"/>
      <c r="X10" s="38">
        <v>199767895368</v>
      </c>
      <c r="Y10" s="38"/>
      <c r="Z10" s="38">
        <v>38336097403</v>
      </c>
      <c r="AA10" s="167"/>
      <c r="AB10" s="169">
        <f t="shared" si="0"/>
        <v>1.3145613213341866E-3</v>
      </c>
    </row>
    <row r="11" spans="1:32" ht="18.75" x14ac:dyDescent="0.4">
      <c r="A11" s="231" t="s">
        <v>21</v>
      </c>
      <c r="B11" s="231"/>
      <c r="C11" s="231"/>
      <c r="F11" s="38">
        <v>20450168</v>
      </c>
      <c r="G11" s="38"/>
      <c r="H11" s="38">
        <v>33667237103</v>
      </c>
      <c r="I11" s="38"/>
      <c r="J11" s="38">
        <v>23357434435.959599</v>
      </c>
      <c r="K11" s="38"/>
      <c r="L11" s="38" t="s">
        <v>183</v>
      </c>
      <c r="M11" s="38"/>
      <c r="N11" s="38" t="s">
        <v>183</v>
      </c>
      <c r="O11" s="38"/>
      <c r="P11" s="38" t="s">
        <v>183</v>
      </c>
      <c r="Q11" s="38"/>
      <c r="R11" s="38" t="s">
        <v>183</v>
      </c>
      <c r="S11" s="38"/>
      <c r="T11" s="38">
        <v>20450168</v>
      </c>
      <c r="U11" s="38"/>
      <c r="V11" s="38">
        <v>940</v>
      </c>
      <c r="W11" s="38"/>
      <c r="X11" s="38">
        <v>33667237103</v>
      </c>
      <c r="Y11" s="38"/>
      <c r="Z11" s="38">
        <v>19108780130</v>
      </c>
      <c r="AA11" s="167"/>
      <c r="AB11" s="170">
        <f t="shared" si="0"/>
        <v>6.5524831577696023E-4</v>
      </c>
    </row>
    <row r="12" spans="1:32" ht="18.75" x14ac:dyDescent="0.4">
      <c r="A12" s="231" t="s">
        <v>22</v>
      </c>
      <c r="B12" s="231"/>
      <c r="C12" s="231"/>
      <c r="F12" s="38">
        <v>654345</v>
      </c>
      <c r="G12" s="38"/>
      <c r="H12" s="38">
        <v>3735656358</v>
      </c>
      <c r="I12" s="38"/>
      <c r="J12" s="38">
        <v>4540152497.8050003</v>
      </c>
      <c r="K12" s="38"/>
      <c r="L12" s="38" t="s">
        <v>183</v>
      </c>
      <c r="M12" s="38"/>
      <c r="N12" s="38" t="s">
        <v>183</v>
      </c>
      <c r="O12" s="38"/>
      <c r="P12" s="38" t="s">
        <v>183</v>
      </c>
      <c r="Q12" s="38"/>
      <c r="R12" s="38" t="s">
        <v>183</v>
      </c>
      <c r="S12" s="38"/>
      <c r="T12" s="38">
        <v>654345</v>
      </c>
      <c r="U12" s="38"/>
      <c r="V12" s="38">
        <v>6700</v>
      </c>
      <c r="W12" s="38"/>
      <c r="X12" s="38">
        <v>3735656358</v>
      </c>
      <c r="Y12" s="38"/>
      <c r="Z12" s="38">
        <v>4358026036</v>
      </c>
      <c r="AA12" s="167"/>
      <c r="AB12" s="170">
        <f t="shared" si="0"/>
        <v>1.4943859318983867E-4</v>
      </c>
    </row>
    <row r="13" spans="1:32" ht="18.75" x14ac:dyDescent="0.4">
      <c r="A13" s="231" t="s">
        <v>20</v>
      </c>
      <c r="B13" s="231"/>
      <c r="C13" s="231"/>
      <c r="F13" s="38">
        <v>1362500</v>
      </c>
      <c r="G13" s="38"/>
      <c r="H13" s="38">
        <v>3695828041</v>
      </c>
      <c r="I13" s="38"/>
      <c r="J13" s="38">
        <v>3284403328.125</v>
      </c>
      <c r="K13" s="38"/>
      <c r="L13" s="38" t="s">
        <v>183</v>
      </c>
      <c r="M13" s="38"/>
      <c r="N13" s="38" t="s">
        <v>183</v>
      </c>
      <c r="O13" s="38"/>
      <c r="P13" s="38" t="s">
        <v>183</v>
      </c>
      <c r="Q13" s="38"/>
      <c r="R13" s="38" t="s">
        <v>183</v>
      </c>
      <c r="S13" s="38"/>
      <c r="T13" s="38">
        <v>1362500</v>
      </c>
      <c r="U13" s="38"/>
      <c r="V13" s="38">
        <v>2143</v>
      </c>
      <c r="W13" s="38"/>
      <c r="X13" s="38">
        <v>3695828041</v>
      </c>
      <c r="Y13" s="38"/>
      <c r="Z13" s="38">
        <v>2902464466</v>
      </c>
      <c r="AA13" s="167"/>
      <c r="AB13" s="170">
        <f t="shared" si="0"/>
        <v>9.9526758904048065E-5</v>
      </c>
    </row>
    <row r="14" spans="1:32" ht="18.75" x14ac:dyDescent="0.4">
      <c r="A14" s="231" t="s">
        <v>23</v>
      </c>
      <c r="B14" s="231"/>
      <c r="C14" s="231"/>
      <c r="F14" s="38">
        <v>68564</v>
      </c>
      <c r="G14" s="38"/>
      <c r="H14" s="38">
        <v>406839684</v>
      </c>
      <c r="I14" s="38"/>
      <c r="J14" s="38">
        <v>455282375.25599998</v>
      </c>
      <c r="K14" s="38"/>
      <c r="L14" s="38" t="s">
        <v>183</v>
      </c>
      <c r="M14" s="38"/>
      <c r="N14" s="38" t="s">
        <v>183</v>
      </c>
      <c r="O14" s="38"/>
      <c r="P14" s="38" t="s">
        <v>183</v>
      </c>
      <c r="Q14" s="38"/>
      <c r="R14" s="38" t="s">
        <v>183</v>
      </c>
      <c r="S14" s="38"/>
      <c r="T14" s="38">
        <v>68564</v>
      </c>
      <c r="U14" s="38"/>
      <c r="V14" s="38">
        <v>5890</v>
      </c>
      <c r="W14" s="38"/>
      <c r="X14" s="38">
        <v>406839684</v>
      </c>
      <c r="Y14" s="38"/>
      <c r="Z14" s="38">
        <v>401439100</v>
      </c>
      <c r="AA14" s="167"/>
      <c r="AB14" s="170">
        <f t="shared" si="0"/>
        <v>1.3765519953262382E-5</v>
      </c>
    </row>
    <row r="15" spans="1:32" ht="21.75" thickBot="1" x14ac:dyDescent="0.45">
      <c r="A15" s="232"/>
      <c r="B15" s="232"/>
      <c r="C15" s="232"/>
      <c r="D15" s="232"/>
      <c r="F15" s="73"/>
      <c r="H15" s="30">
        <f>SUM(H9:H14)</f>
        <v>263508130647</v>
      </c>
      <c r="J15" s="30">
        <f>SUM(J9:J14)</f>
        <v>137006664586.77058</v>
      </c>
      <c r="L15" s="11"/>
      <c r="M15" s="167"/>
      <c r="N15" s="12" t="s">
        <v>183</v>
      </c>
      <c r="O15" s="167"/>
      <c r="P15" s="11"/>
      <c r="Q15" s="167"/>
      <c r="R15" s="12" t="s">
        <v>183</v>
      </c>
      <c r="T15" s="73"/>
      <c r="V15" s="73"/>
      <c r="X15" s="30">
        <f>SUM(X9:X14)</f>
        <v>263508130647</v>
      </c>
      <c r="Z15" s="30">
        <f>SUM(Z9:Z14)</f>
        <v>123464997510</v>
      </c>
      <c r="AB15" s="171">
        <f>SUM(AB9:AB14)</f>
        <v>4.2336680377008497E-3</v>
      </c>
    </row>
    <row r="16" spans="1:32" ht="16.5" thickTop="1" x14ac:dyDescent="0.4">
      <c r="AB16" s="172"/>
    </row>
    <row r="17" spans="26:26" x14ac:dyDescent="0.4">
      <c r="Z17" s="173"/>
    </row>
    <row r="18" spans="26:26" x14ac:dyDescent="0.4">
      <c r="Z18" s="163"/>
    </row>
  </sheetData>
  <sheetProtection algorithmName="SHA-512" hashValue="dt5KB1uRyfF9zQY5sRIbGpcHuJTljjnCNjdK2bgyOokqHrtyIZJgaiUG+CCLdjuuJgkd7jS4MicN9ryz1/936w==" saltValue="wYH/fozaxGhH5Wypr7B2+A==" spinCount="100000" sheet="1" objects="1" scenarios="1" selectLockedCells="1" autoFilter="0" selectUnlockedCells="1"/>
  <sortState xmlns:xlrd2="http://schemas.microsoft.com/office/spreadsheetml/2017/richdata2" ref="A9:AB14">
    <sortCondition descending="1" ref="Z9:Z14"/>
  </sortState>
  <mergeCells count="27">
    <mergeCell ref="A12:C12"/>
    <mergeCell ref="A13:C13"/>
    <mergeCell ref="A14:C14"/>
    <mergeCell ref="A15:D15"/>
    <mergeCell ref="A9:C9"/>
    <mergeCell ref="A10:C10"/>
    <mergeCell ref="A7:C8"/>
    <mergeCell ref="E7:F8"/>
    <mergeCell ref="A11:C11"/>
    <mergeCell ref="F6:J6"/>
    <mergeCell ref="L6:R6"/>
    <mergeCell ref="J7:J8"/>
    <mergeCell ref="H7:H8"/>
    <mergeCell ref="T6:AB6"/>
    <mergeCell ref="L7:N7"/>
    <mergeCell ref="P7:R7"/>
    <mergeCell ref="T7:T8"/>
    <mergeCell ref="V7:V8"/>
    <mergeCell ref="X7:X8"/>
    <mergeCell ref="Z7:Z8"/>
    <mergeCell ref="AB7:AB8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paperSize="9" scale="5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U7"/>
  <sheetViews>
    <sheetView rightToLeft="1" view="pageBreakPreview" zoomScale="106" zoomScaleNormal="100" zoomScaleSheetLayoutView="106" workbookViewId="0">
      <selection activeCell="A36" sqref="A36"/>
    </sheetView>
  </sheetViews>
  <sheetFormatPr defaultRowHeight="12.75" x14ac:dyDescent="0.2"/>
  <cols>
    <col min="1" max="1" width="30.5703125" bestFit="1" customWidth="1"/>
    <col min="2" max="2" width="1.28515625" customWidth="1"/>
    <col min="3" max="3" width="14.28515625" bestFit="1" customWidth="1"/>
    <col min="4" max="4" width="1.28515625" customWidth="1"/>
    <col min="5" max="5" width="10.85546875" bestFit="1" customWidth="1"/>
    <col min="6" max="6" width="1.28515625" customWidth="1"/>
    <col min="7" max="7" width="10.85546875" bestFit="1" customWidth="1"/>
    <col min="8" max="8" width="1.28515625" customWidth="1"/>
    <col min="9" max="9" width="12" bestFit="1" customWidth="1"/>
    <col min="10" max="10" width="1.28515625" customWidth="1"/>
    <col min="11" max="11" width="14.28515625" bestFit="1" customWidth="1"/>
    <col min="12" max="12" width="1.28515625" customWidth="1"/>
    <col min="13" max="13" width="10.85546875" bestFit="1" customWidth="1"/>
    <col min="14" max="14" width="1.28515625" customWidth="1"/>
    <col min="15" max="15" width="10.42578125" bestFit="1" customWidth="1"/>
    <col min="16" max="16" width="1.28515625" customWidth="1"/>
    <col min="17" max="17" width="12" bestFit="1" customWidth="1"/>
    <col min="18" max="18" width="1.28515625" customWidth="1"/>
    <col min="19" max="19" width="0.28515625" customWidth="1"/>
    <col min="20" max="20" width="13" customWidth="1"/>
    <col min="21" max="21" width="7.7109375" customWidth="1"/>
    <col min="22" max="22" width="0.28515625" customWidth="1"/>
  </cols>
  <sheetData>
    <row r="1" spans="1:21" ht="25.5" x14ac:dyDescent="0.2">
      <c r="A1" s="234" t="s">
        <v>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86"/>
      <c r="S1" s="86"/>
      <c r="T1" s="86"/>
      <c r="U1" s="86"/>
    </row>
    <row r="2" spans="1:21" ht="25.5" x14ac:dyDescent="0.2">
      <c r="A2" s="234" t="s">
        <v>1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86"/>
      <c r="S2" s="86"/>
      <c r="T2" s="86"/>
      <c r="U2" s="86"/>
    </row>
    <row r="3" spans="1:21" ht="25.5" x14ac:dyDescent="0.2">
      <c r="A3" s="234" t="str">
        <f>'صورت وضعیت'!B6</f>
        <v>برای ماه منتهی به 1403/07/30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  <c r="R3" s="86"/>
      <c r="S3" s="86"/>
      <c r="T3" s="86"/>
      <c r="U3" s="86"/>
    </row>
    <row r="4" spans="1:21" ht="22.5" x14ac:dyDescent="0.2">
      <c r="A4" s="235" t="s">
        <v>28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87"/>
      <c r="S4" s="87"/>
      <c r="T4" s="87"/>
      <c r="U4" s="87"/>
    </row>
    <row r="5" spans="1:21" ht="21" x14ac:dyDescent="0.2">
      <c r="C5" s="223" t="str">
        <f>سهام!F6</f>
        <v>1403/06/31</v>
      </c>
      <c r="D5" s="223"/>
      <c r="E5" s="223"/>
      <c r="F5" s="223"/>
      <c r="G5" s="223"/>
      <c r="H5" s="223"/>
      <c r="I5" s="223"/>
      <c r="K5" s="223" t="str">
        <f>سهام!T6</f>
        <v>1403/07/30</v>
      </c>
      <c r="L5" s="223"/>
      <c r="M5" s="223"/>
      <c r="N5" s="223"/>
      <c r="O5" s="223"/>
      <c r="P5" s="223"/>
      <c r="Q5" s="223"/>
    </row>
    <row r="6" spans="1:21" ht="21" x14ac:dyDescent="0.2">
      <c r="A6" s="88" t="s">
        <v>10</v>
      </c>
      <c r="C6" s="84" t="s">
        <v>30</v>
      </c>
      <c r="D6" s="2"/>
      <c r="E6" s="84" t="s">
        <v>31</v>
      </c>
      <c r="F6" s="2"/>
      <c r="G6" s="84" t="s">
        <v>32</v>
      </c>
      <c r="H6" s="2"/>
      <c r="I6" s="84" t="s">
        <v>33</v>
      </c>
      <c r="K6" s="89" t="s">
        <v>30</v>
      </c>
      <c r="L6" s="2"/>
      <c r="M6" s="89" t="s">
        <v>31</v>
      </c>
      <c r="N6" s="2"/>
      <c r="O6" s="89" t="s">
        <v>32</v>
      </c>
      <c r="P6" s="2"/>
      <c r="Q6" s="89" t="s">
        <v>33</v>
      </c>
    </row>
    <row r="7" spans="1:2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</sheetData>
  <mergeCells count="6">
    <mergeCell ref="K5:Q5"/>
    <mergeCell ref="C5:I5"/>
    <mergeCell ref="A1:Q1"/>
    <mergeCell ref="A2:Q2"/>
    <mergeCell ref="A3:Q3"/>
    <mergeCell ref="A4:Q4"/>
  </mergeCells>
  <pageMargins left="0.39" right="0.39" top="0.39" bottom="0.39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Y14"/>
  <sheetViews>
    <sheetView rightToLeft="1" view="pageBreakPreview" zoomScale="91" zoomScaleNormal="100" zoomScaleSheetLayoutView="91" workbookViewId="0">
      <selection activeCell="M12" sqref="M12"/>
    </sheetView>
  </sheetViews>
  <sheetFormatPr defaultRowHeight="12.75" x14ac:dyDescent="0.2"/>
  <cols>
    <col min="1" max="1" width="30.85546875" bestFit="1" customWidth="1"/>
    <col min="2" max="2" width="1.28515625" customWidth="1"/>
    <col min="3" max="3" width="15.5703125" customWidth="1"/>
    <col min="4" max="4" width="1.28515625" customWidth="1"/>
    <col min="5" max="5" width="15.140625" customWidth="1"/>
    <col min="6" max="6" width="1.28515625" customWidth="1"/>
    <col min="7" max="7" width="15" customWidth="1"/>
    <col min="8" max="8" width="1.28515625" customWidth="1"/>
    <col min="9" max="9" width="13.85546875" bestFit="1" customWidth="1"/>
    <col min="10" max="10" width="1.28515625" customWidth="1"/>
    <col min="11" max="11" width="20.7109375" bestFit="1" customWidth="1"/>
    <col min="12" max="12" width="1.28515625" customWidth="1"/>
    <col min="13" max="13" width="13.7109375" customWidth="1"/>
    <col min="14" max="14" width="1.28515625" customWidth="1"/>
    <col min="15" max="15" width="20.140625" customWidth="1"/>
    <col min="16" max="16" width="1.28515625" customWidth="1"/>
    <col min="17" max="17" width="13.85546875" bestFit="1" customWidth="1"/>
    <col min="18" max="18" width="1.28515625" customWidth="1"/>
    <col min="19" max="19" width="13.7109375" customWidth="1"/>
    <col min="20" max="20" width="1.28515625" customWidth="1"/>
    <col min="21" max="21" width="20.85546875" bestFit="1" customWidth="1"/>
    <col min="22" max="22" width="1.28515625" customWidth="1"/>
    <col min="23" max="23" width="20.28515625" bestFit="1" customWidth="1"/>
    <col min="24" max="24" width="1.28515625" customWidth="1"/>
    <col min="25" max="25" width="11.42578125" customWidth="1"/>
    <col min="26" max="26" width="0.28515625" customWidth="1"/>
  </cols>
  <sheetData>
    <row r="1" spans="1:25" ht="29.1" customHeight="1" x14ac:dyDescent="0.2">
      <c r="A1" s="236" t="s">
        <v>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</row>
    <row r="2" spans="1:25" ht="21.75" customHeight="1" x14ac:dyDescent="0.2">
      <c r="A2" s="236" t="s">
        <v>1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</row>
    <row r="3" spans="1:25" ht="21.75" customHeight="1" x14ac:dyDescent="0.2">
      <c r="A3" s="236" t="str">
        <f>'صورت وضعیت'!B6</f>
        <v>برای ماه منتهی به 1403/07/30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</row>
    <row r="4" spans="1:25" ht="14.45" customHeight="1" x14ac:dyDescent="0.2"/>
    <row r="5" spans="1:25" ht="22.5" x14ac:dyDescent="0.2">
      <c r="A5" s="238" t="s">
        <v>195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</row>
    <row r="6" spans="1:25" ht="14.45" customHeight="1" x14ac:dyDescent="0.2">
      <c r="A6" s="77"/>
      <c r="B6" s="15"/>
      <c r="C6" s="15"/>
      <c r="D6" s="15"/>
      <c r="E6" s="77"/>
      <c r="F6" s="77"/>
      <c r="G6" s="15"/>
      <c r="H6" s="15"/>
      <c r="I6" s="15"/>
      <c r="J6" s="15"/>
      <c r="K6" s="15"/>
      <c r="L6" s="77"/>
      <c r="M6" s="77"/>
      <c r="N6" s="15"/>
      <c r="O6" s="15"/>
      <c r="P6" s="15"/>
      <c r="Q6" s="15"/>
      <c r="R6" s="15"/>
      <c r="S6" s="77"/>
      <c r="T6" s="77"/>
      <c r="U6" s="15"/>
      <c r="V6" s="15"/>
      <c r="W6" s="15"/>
      <c r="X6" s="15"/>
      <c r="Y6" s="15"/>
    </row>
    <row r="7" spans="1:25" ht="18.75" customHeight="1" x14ac:dyDescent="0.2">
      <c r="C7" s="223" t="str">
        <f>سهام!F6</f>
        <v>1403/06/31</v>
      </c>
      <c r="D7" s="223"/>
      <c r="E7" s="223"/>
      <c r="F7" s="223"/>
      <c r="G7" s="223"/>
      <c r="I7" s="223" t="s">
        <v>7</v>
      </c>
      <c r="J7" s="223"/>
      <c r="K7" s="223"/>
      <c r="L7" s="223"/>
      <c r="M7" s="223"/>
      <c r="N7" s="223"/>
      <c r="O7" s="223"/>
      <c r="Q7" s="223" t="str">
        <f>سهام!T6</f>
        <v>1403/07/30</v>
      </c>
      <c r="R7" s="223"/>
      <c r="S7" s="223"/>
      <c r="T7" s="223"/>
      <c r="U7" s="223"/>
      <c r="V7" s="223"/>
      <c r="W7" s="223"/>
      <c r="X7" s="223"/>
      <c r="Y7" s="223"/>
    </row>
    <row r="8" spans="1:25" ht="14.45" customHeight="1" x14ac:dyDescent="0.2">
      <c r="A8" s="229" t="s">
        <v>38</v>
      </c>
      <c r="C8" s="237" t="s">
        <v>39</v>
      </c>
      <c r="D8" s="2"/>
      <c r="E8" s="237" t="s">
        <v>12</v>
      </c>
      <c r="F8" s="2"/>
      <c r="G8" s="237" t="s">
        <v>13</v>
      </c>
      <c r="I8" s="239" t="s">
        <v>36</v>
      </c>
      <c r="J8" s="239"/>
      <c r="K8" s="239"/>
      <c r="L8" s="2"/>
      <c r="M8" s="239" t="s">
        <v>37</v>
      </c>
      <c r="N8" s="239"/>
      <c r="O8" s="239"/>
      <c r="Q8" s="237" t="s">
        <v>11</v>
      </c>
      <c r="R8" s="2"/>
      <c r="S8" s="240" t="s">
        <v>40</v>
      </c>
      <c r="T8" s="2"/>
      <c r="U8" s="237" t="s">
        <v>12</v>
      </c>
      <c r="V8" s="2"/>
      <c r="W8" s="237" t="s">
        <v>13</v>
      </c>
      <c r="X8" s="2"/>
      <c r="Y8" s="240" t="s">
        <v>16</v>
      </c>
    </row>
    <row r="9" spans="1:25" ht="24" customHeight="1" x14ac:dyDescent="0.2">
      <c r="A9" s="223"/>
      <c r="C9" s="223"/>
      <c r="E9" s="223"/>
      <c r="G9" s="223"/>
      <c r="I9" s="72" t="s">
        <v>11</v>
      </c>
      <c r="J9" s="2"/>
      <c r="K9" s="72" t="s">
        <v>12</v>
      </c>
      <c r="M9" s="3" t="s">
        <v>11</v>
      </c>
      <c r="N9" s="2"/>
      <c r="O9" s="3" t="s">
        <v>14</v>
      </c>
      <c r="Q9" s="223"/>
      <c r="S9" s="241"/>
      <c r="U9" s="223"/>
      <c r="W9" s="223"/>
      <c r="Y9" s="241"/>
    </row>
    <row r="10" spans="1:25" ht="21.75" customHeight="1" x14ac:dyDescent="0.2">
      <c r="A10" s="144" t="s">
        <v>43</v>
      </c>
      <c r="C10" s="39">
        <v>6310571</v>
      </c>
      <c r="E10" s="39">
        <v>74086405340</v>
      </c>
      <c r="G10" s="39">
        <v>98515863660.324005</v>
      </c>
      <c r="I10" s="91">
        <v>0</v>
      </c>
      <c r="J10" s="92"/>
      <c r="K10" s="151">
        <v>0</v>
      </c>
      <c r="M10" s="132">
        <v>0</v>
      </c>
      <c r="N10" s="82"/>
      <c r="O10" s="157">
        <v>0</v>
      </c>
      <c r="Q10" s="94">
        <v>6310571</v>
      </c>
      <c r="R10" s="82"/>
      <c r="S10" s="94">
        <v>18485</v>
      </c>
      <c r="T10" s="82"/>
      <c r="U10" s="94">
        <v>74086405340</v>
      </c>
      <c r="V10" s="82"/>
      <c r="W10" s="94">
        <v>116510923849</v>
      </c>
      <c r="X10" s="82"/>
      <c r="Y10" s="97">
        <f>W10/سهام!$AE$1</f>
        <v>3.9952098512985989E-3</v>
      </c>
    </row>
    <row r="11" spans="1:25" ht="21.75" customHeight="1" x14ac:dyDescent="0.2">
      <c r="A11" s="146" t="s">
        <v>42</v>
      </c>
      <c r="C11" s="38">
        <v>100260</v>
      </c>
      <c r="E11" s="38">
        <v>29528122983</v>
      </c>
      <c r="G11" s="38">
        <v>31503338707.837502</v>
      </c>
      <c r="I11" s="91">
        <v>0</v>
      </c>
      <c r="J11" s="92"/>
      <c r="K11" s="151">
        <v>0</v>
      </c>
      <c r="M11" s="154">
        <v>0</v>
      </c>
      <c r="O11" s="151">
        <v>0</v>
      </c>
      <c r="Q11" s="91">
        <v>100260</v>
      </c>
      <c r="R11" s="82"/>
      <c r="S11" s="91">
        <v>297246</v>
      </c>
      <c r="T11" s="82"/>
      <c r="U11" s="91">
        <v>29528122983</v>
      </c>
      <c r="V11" s="82"/>
      <c r="W11" s="91">
        <v>29766494222</v>
      </c>
      <c r="X11" s="82"/>
      <c r="Y11" s="97">
        <f>W11/سهام!$AE$1</f>
        <v>1.0207059306171482E-3</v>
      </c>
    </row>
    <row r="12" spans="1:25" ht="21.75" customHeight="1" x14ac:dyDescent="0.2">
      <c r="A12" s="71" t="s">
        <v>44</v>
      </c>
      <c r="C12" s="74">
        <v>996669</v>
      </c>
      <c r="E12" s="16">
        <v>9978251360</v>
      </c>
      <c r="G12" s="16">
        <v>10218658201.3491</v>
      </c>
      <c r="I12" s="93">
        <v>0</v>
      </c>
      <c r="J12" s="82"/>
      <c r="K12" s="152">
        <v>0</v>
      </c>
      <c r="M12" s="91">
        <v>-996669</v>
      </c>
      <c r="N12" s="82"/>
      <c r="O12" s="155">
        <v>10552145832</v>
      </c>
      <c r="Q12" s="93">
        <v>0</v>
      </c>
      <c r="R12" s="82"/>
      <c r="S12" s="93">
        <v>0</v>
      </c>
      <c r="T12" s="82"/>
      <c r="U12" s="93">
        <v>0</v>
      </c>
      <c r="V12" s="82"/>
      <c r="W12" s="93">
        <v>0</v>
      </c>
      <c r="X12" s="82"/>
      <c r="Y12" s="97">
        <f>W12/سهام!$AE$1</f>
        <v>0</v>
      </c>
    </row>
    <row r="13" spans="1:25" ht="21.75" customHeight="1" thickBot="1" x14ac:dyDescent="0.25">
      <c r="A13" s="70"/>
      <c r="C13" s="85"/>
      <c r="E13" s="17">
        <f>SUM(E10:E12)</f>
        <v>113592779683</v>
      </c>
      <c r="G13" s="17">
        <f>SUM(G10:G12)</f>
        <v>140237860569.51059</v>
      </c>
      <c r="I13" s="7"/>
      <c r="K13" s="153">
        <f>SUM(K10:K12)</f>
        <v>0</v>
      </c>
      <c r="M13" s="7"/>
      <c r="O13" s="158">
        <f>SUM(O10:O12)</f>
        <v>10552145832</v>
      </c>
      <c r="Q13" s="95"/>
      <c r="R13" s="82"/>
      <c r="S13" s="95"/>
      <c r="T13" s="82"/>
      <c r="U13" s="96">
        <f>SUM(U10:U12)</f>
        <v>103614528323</v>
      </c>
      <c r="V13" s="82"/>
      <c r="W13" s="96">
        <f>SUM(W10:W12)</f>
        <v>146277418071</v>
      </c>
      <c r="X13" s="82"/>
      <c r="Y13" s="98">
        <f>SUM(Y10:Y12)</f>
        <v>5.0159157819157467E-3</v>
      </c>
    </row>
    <row r="14" spans="1:25" ht="13.5" thickTop="1" x14ac:dyDescent="0.2"/>
  </sheetData>
  <sheetProtection algorithmName="SHA-512" hashValue="VLuGzVQIwtrjOvYO10gmIA+T70mMs/69CLG263AbsTwIzmN8sVjJNGHokero6OaxR/K2a/8am+0aqxgDPhbL3w==" saltValue="jPQBW3IsGRVLjUdVHo8NsA==" spinCount="100000" sheet="1" objects="1" scenarios="1" selectLockedCells="1" autoFilter="0" selectUnlockedCells="1"/>
  <sortState xmlns:xlrd2="http://schemas.microsoft.com/office/spreadsheetml/2017/richdata2" ref="A10:Y12">
    <sortCondition descending="1" ref="W10:W12"/>
  </sortState>
  <mergeCells count="18"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  <mergeCell ref="A1:Y1"/>
    <mergeCell ref="A2:Y2"/>
    <mergeCell ref="A3:Y3"/>
    <mergeCell ref="I7:O7"/>
    <mergeCell ref="Q7:Y7"/>
  </mergeCells>
  <pageMargins left="0.39" right="0.39" top="0.39" bottom="0.39" header="0" footer="0"/>
  <pageSetup paperSize="9" scale="5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K31"/>
  <sheetViews>
    <sheetView rightToLeft="1" view="pageBreakPreview" zoomScale="85" zoomScaleNormal="100" zoomScaleSheetLayoutView="85" workbookViewId="0">
      <selection activeCell="Y27" sqref="Y27"/>
    </sheetView>
  </sheetViews>
  <sheetFormatPr defaultRowHeight="12.75" x14ac:dyDescent="0.2"/>
  <cols>
    <col min="1" max="1" width="26.7109375" customWidth="1"/>
    <col min="2" max="2" width="1.28515625" customWidth="1"/>
    <col min="3" max="3" width="10.5703125" customWidth="1"/>
    <col min="4" max="4" width="1.28515625" customWidth="1"/>
    <col min="5" max="5" width="14.7109375" customWidth="1"/>
    <col min="6" max="6" width="1.28515625" customWidth="1"/>
    <col min="7" max="7" width="14.7109375" bestFit="1" customWidth="1"/>
    <col min="8" max="8" width="1.28515625" customWidth="1"/>
    <col min="9" max="9" width="12.85546875" customWidth="1"/>
    <col min="10" max="10" width="1.28515625" customWidth="1"/>
    <col min="11" max="11" width="12.28515625" customWidth="1"/>
    <col min="12" max="12" width="1.28515625" customWidth="1"/>
    <col min="13" max="13" width="12" customWidth="1"/>
    <col min="14" max="14" width="1.28515625" customWidth="1"/>
    <col min="15" max="15" width="16.140625" bestFit="1" customWidth="1"/>
    <col min="16" max="16" width="1.28515625" customWidth="1"/>
    <col min="17" max="17" width="23.42578125" bestFit="1" customWidth="1"/>
    <col min="18" max="18" width="1.28515625" customWidth="1"/>
    <col min="19" max="19" width="23.42578125" bestFit="1" customWidth="1"/>
    <col min="20" max="20" width="1.28515625" customWidth="1"/>
    <col min="21" max="21" width="18.28515625" bestFit="1" customWidth="1"/>
    <col min="22" max="22" width="1.28515625" customWidth="1"/>
    <col min="23" max="23" width="26.7109375" bestFit="1" customWidth="1"/>
    <col min="24" max="24" width="1.28515625" customWidth="1"/>
    <col min="25" max="25" width="13.85546875" customWidth="1"/>
    <col min="26" max="26" width="1.28515625" customWidth="1"/>
    <col min="27" max="27" width="23.28515625" bestFit="1" customWidth="1"/>
    <col min="28" max="28" width="1.28515625" customWidth="1"/>
    <col min="29" max="29" width="16.140625" bestFit="1" customWidth="1"/>
    <col min="30" max="30" width="1.28515625" customWidth="1"/>
    <col min="31" max="31" width="15.140625" customWidth="1"/>
    <col min="32" max="32" width="1.28515625" customWidth="1"/>
    <col min="33" max="33" width="23.28515625" bestFit="1" customWidth="1"/>
    <col min="34" max="34" width="1.28515625" customWidth="1"/>
    <col min="35" max="35" width="23.28515625" bestFit="1" customWidth="1"/>
    <col min="36" max="36" width="1.28515625" customWidth="1"/>
    <col min="37" max="37" width="11.28515625" style="80" customWidth="1"/>
    <col min="38" max="38" width="0.28515625" customWidth="1"/>
  </cols>
  <sheetData>
    <row r="1" spans="1:37" ht="22.5" customHeight="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</row>
    <row r="2" spans="1:37" ht="21.75" customHeight="1" x14ac:dyDescent="0.2">
      <c r="A2" s="221" t="s">
        <v>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</row>
    <row r="3" spans="1:37" ht="21.75" customHeight="1" x14ac:dyDescent="0.2">
      <c r="A3" s="221" t="str">
        <f>'صورت وضعیت'!B6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</row>
    <row r="4" spans="1:37" ht="22.5" x14ac:dyDescent="0.2">
      <c r="A4" s="238" t="s">
        <v>196</v>
      </c>
      <c r="B4" s="238"/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</row>
    <row r="5" spans="1:37" ht="18.75" customHeight="1" x14ac:dyDescent="0.2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103"/>
    </row>
    <row r="6" spans="1:37" ht="14.45" customHeight="1" x14ac:dyDescent="0.2">
      <c r="A6" s="229"/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44" t="str">
        <f>سهام!F6</f>
        <v>1403/06/31</v>
      </c>
      <c r="P6" s="244"/>
      <c r="Q6" s="244"/>
      <c r="R6" s="244"/>
      <c r="S6" s="244"/>
      <c r="U6" s="244" t="s">
        <v>7</v>
      </c>
      <c r="V6" s="244"/>
      <c r="W6" s="244"/>
      <c r="X6" s="244"/>
      <c r="Y6" s="244"/>
      <c r="Z6" s="244"/>
      <c r="AA6" s="244"/>
      <c r="AC6" s="244" t="str">
        <f>سهام!T6</f>
        <v>1403/07/30</v>
      </c>
      <c r="AD6" s="244"/>
      <c r="AE6" s="244"/>
      <c r="AF6" s="244"/>
      <c r="AG6" s="244"/>
      <c r="AH6" s="244"/>
      <c r="AI6" s="244"/>
      <c r="AJ6" s="244"/>
      <c r="AK6" s="244"/>
    </row>
    <row r="7" spans="1:37" ht="14.45" customHeight="1" x14ac:dyDescent="0.2">
      <c r="A7" s="245" t="s">
        <v>45</v>
      </c>
      <c r="B7" s="245"/>
      <c r="C7" s="246" t="s">
        <v>46</v>
      </c>
      <c r="D7" s="2"/>
      <c r="E7" s="246" t="s">
        <v>47</v>
      </c>
      <c r="F7" s="2"/>
      <c r="G7" s="243" t="s">
        <v>48</v>
      </c>
      <c r="H7" s="2"/>
      <c r="I7" s="243" t="s">
        <v>49</v>
      </c>
      <c r="J7" s="2"/>
      <c r="K7" s="243" t="s">
        <v>50</v>
      </c>
      <c r="L7" s="2"/>
      <c r="M7" s="243" t="s">
        <v>33</v>
      </c>
      <c r="N7" s="2"/>
      <c r="O7" s="243" t="s">
        <v>11</v>
      </c>
      <c r="P7" s="2"/>
      <c r="Q7" s="243" t="s">
        <v>12</v>
      </c>
      <c r="R7" s="2"/>
      <c r="S7" s="243" t="s">
        <v>13</v>
      </c>
      <c r="U7" s="242" t="s">
        <v>8</v>
      </c>
      <c r="V7" s="242"/>
      <c r="W7" s="242"/>
      <c r="X7" s="2"/>
      <c r="Y7" s="242" t="s">
        <v>9</v>
      </c>
      <c r="Z7" s="242"/>
      <c r="AA7" s="242"/>
      <c r="AC7" s="243" t="s">
        <v>11</v>
      </c>
      <c r="AD7" s="2"/>
      <c r="AE7" s="243" t="s">
        <v>15</v>
      </c>
      <c r="AF7" s="2"/>
      <c r="AG7" s="243" t="s">
        <v>12</v>
      </c>
      <c r="AH7" s="2"/>
      <c r="AI7" s="246" t="s">
        <v>13</v>
      </c>
      <c r="AJ7" s="2"/>
      <c r="AK7" s="248" t="s">
        <v>16</v>
      </c>
    </row>
    <row r="8" spans="1:37" ht="25.5" customHeight="1" x14ac:dyDescent="0.2">
      <c r="A8" s="245"/>
      <c r="B8" s="245"/>
      <c r="C8" s="247"/>
      <c r="E8" s="247"/>
      <c r="G8" s="244"/>
      <c r="I8" s="244"/>
      <c r="K8" s="244"/>
      <c r="M8" s="244"/>
      <c r="O8" s="244"/>
      <c r="Q8" s="244"/>
      <c r="S8" s="244"/>
      <c r="U8" s="19" t="s">
        <v>11</v>
      </c>
      <c r="V8" s="2"/>
      <c r="W8" s="19" t="s">
        <v>12</v>
      </c>
      <c r="Y8" s="19" t="s">
        <v>11</v>
      </c>
      <c r="Z8" s="2"/>
      <c r="AA8" s="19" t="s">
        <v>14</v>
      </c>
      <c r="AC8" s="244"/>
      <c r="AE8" s="244"/>
      <c r="AG8" s="244"/>
      <c r="AI8" s="247"/>
      <c r="AK8" s="249"/>
    </row>
    <row r="9" spans="1:37" ht="21.75" customHeight="1" x14ac:dyDescent="0.2">
      <c r="A9" s="100" t="s">
        <v>208</v>
      </c>
      <c r="C9" s="23" t="s">
        <v>52</v>
      </c>
      <c r="E9" s="23" t="s">
        <v>52</v>
      </c>
      <c r="G9" s="24" t="s">
        <v>213</v>
      </c>
      <c r="I9" s="23" t="s">
        <v>214</v>
      </c>
      <c r="K9" s="94">
        <v>23</v>
      </c>
      <c r="L9" s="82"/>
      <c r="M9" s="94">
        <v>23</v>
      </c>
      <c r="O9" s="93">
        <v>0</v>
      </c>
      <c r="P9" s="82"/>
      <c r="Q9" s="93">
        <v>0</v>
      </c>
      <c r="R9" s="82"/>
      <c r="S9" s="94">
        <v>0</v>
      </c>
      <c r="T9" s="82"/>
      <c r="U9" s="81">
        <v>3528000</v>
      </c>
      <c r="V9" s="82"/>
      <c r="W9" s="81">
        <v>3199976493180</v>
      </c>
      <c r="X9" s="82"/>
      <c r="Y9" s="93">
        <v>0</v>
      </c>
      <c r="Z9" s="82"/>
      <c r="AA9" s="93">
        <v>0</v>
      </c>
      <c r="AB9" s="82"/>
      <c r="AC9" s="93">
        <v>3528000</v>
      </c>
      <c r="AD9" s="82"/>
      <c r="AE9" s="93">
        <v>909160</v>
      </c>
      <c r="AF9" s="82"/>
      <c r="AG9" s="93">
        <v>3199976493180</v>
      </c>
      <c r="AH9" s="82"/>
      <c r="AI9" s="93">
        <v>3206935117638</v>
      </c>
      <c r="AJ9" s="82"/>
      <c r="AK9" s="97">
        <f>AI9/سهام!$AE$1</f>
        <v>0.10996718892271264</v>
      </c>
    </row>
    <row r="10" spans="1:37" ht="21.75" customHeight="1" x14ac:dyDescent="0.2">
      <c r="A10" s="71" t="s">
        <v>206</v>
      </c>
      <c r="C10" s="23" t="s">
        <v>52</v>
      </c>
      <c r="E10" s="23" t="s">
        <v>52</v>
      </c>
      <c r="G10" s="23" t="s">
        <v>211</v>
      </c>
      <c r="I10" s="23" t="s">
        <v>212</v>
      </c>
      <c r="K10" s="93">
        <v>18</v>
      </c>
      <c r="L10" s="82"/>
      <c r="M10" s="93">
        <v>18</v>
      </c>
      <c r="O10" s="93">
        <v>0</v>
      </c>
      <c r="P10" s="82"/>
      <c r="Q10" s="93">
        <v>0</v>
      </c>
      <c r="R10" s="82"/>
      <c r="S10" s="93">
        <v>0</v>
      </c>
      <c r="T10" s="82"/>
      <c r="U10" s="83">
        <v>2320000</v>
      </c>
      <c r="V10" s="82"/>
      <c r="W10" s="83">
        <v>2191629315264</v>
      </c>
      <c r="X10" s="82"/>
      <c r="Y10" s="93">
        <v>0</v>
      </c>
      <c r="Z10" s="82"/>
      <c r="AA10" s="93">
        <v>0</v>
      </c>
      <c r="AB10" s="82"/>
      <c r="AC10" s="93">
        <v>2320000</v>
      </c>
      <c r="AD10" s="82"/>
      <c r="AE10" s="93">
        <v>944500</v>
      </c>
      <c r="AF10" s="82"/>
      <c r="AG10" s="93">
        <v>2191629315264</v>
      </c>
      <c r="AH10" s="82"/>
      <c r="AI10" s="93">
        <v>2190842837750</v>
      </c>
      <c r="AJ10" s="82"/>
      <c r="AK10" s="97">
        <f>AI10/سهام!$AE$1</f>
        <v>7.5124946218516342E-2</v>
      </c>
    </row>
    <row r="11" spans="1:37" ht="21.75" customHeight="1" x14ac:dyDescent="0.2">
      <c r="A11" s="71" t="s">
        <v>85</v>
      </c>
      <c r="C11" s="23" t="s">
        <v>52</v>
      </c>
      <c r="E11" s="23" t="s">
        <v>52</v>
      </c>
      <c r="G11" s="25" t="s">
        <v>86</v>
      </c>
      <c r="I11" s="23" t="s">
        <v>87</v>
      </c>
      <c r="K11" s="93">
        <v>20.5</v>
      </c>
      <c r="L11" s="82"/>
      <c r="M11" s="93">
        <v>20.5</v>
      </c>
      <c r="O11" s="93">
        <v>2100000</v>
      </c>
      <c r="P11" s="82"/>
      <c r="Q11" s="93">
        <v>2003959482000</v>
      </c>
      <c r="R11" s="82"/>
      <c r="S11" s="93">
        <v>2088069368818</v>
      </c>
      <c r="T11" s="82"/>
      <c r="U11" s="83">
        <v>0</v>
      </c>
      <c r="V11" s="82"/>
      <c r="W11" s="83">
        <v>0</v>
      </c>
      <c r="X11" s="82"/>
      <c r="Y11" s="93">
        <v>0</v>
      </c>
      <c r="Z11" s="82"/>
      <c r="AA11" s="93">
        <v>0</v>
      </c>
      <c r="AB11" s="82"/>
      <c r="AC11" s="93">
        <v>2100000</v>
      </c>
      <c r="AD11" s="82"/>
      <c r="AE11" s="93">
        <v>999037</v>
      </c>
      <c r="AF11" s="82"/>
      <c r="AG11" s="93">
        <v>2003959482000</v>
      </c>
      <c r="AH11" s="82"/>
      <c r="AI11" s="93">
        <v>2097597441541</v>
      </c>
      <c r="AJ11" s="82"/>
      <c r="AK11" s="97">
        <f>AI11/سهام!$AE$1</f>
        <v>7.1927521348679677E-2</v>
      </c>
    </row>
    <row r="12" spans="1:37" ht="21.75" customHeight="1" x14ac:dyDescent="0.2">
      <c r="A12" s="145" t="s">
        <v>197</v>
      </c>
      <c r="C12" s="23" t="s">
        <v>52</v>
      </c>
      <c r="E12" s="23" t="s">
        <v>52</v>
      </c>
      <c r="G12" s="23" t="s">
        <v>198</v>
      </c>
      <c r="I12" s="23" t="s">
        <v>199</v>
      </c>
      <c r="K12" s="93">
        <v>23</v>
      </c>
      <c r="L12" s="82"/>
      <c r="M12" s="93">
        <v>23</v>
      </c>
      <c r="O12" s="93">
        <v>1500000</v>
      </c>
      <c r="P12" s="82"/>
      <c r="Q12" s="93">
        <v>1500000000000</v>
      </c>
      <c r="R12" s="82"/>
      <c r="S12" s="93">
        <v>1499728125000</v>
      </c>
      <c r="T12" s="82"/>
      <c r="U12" s="83">
        <v>0</v>
      </c>
      <c r="V12" s="82"/>
      <c r="W12" s="83">
        <v>0</v>
      </c>
      <c r="X12" s="82"/>
      <c r="Y12" s="93">
        <v>0</v>
      </c>
      <c r="Z12" s="82"/>
      <c r="AA12" s="93">
        <v>0</v>
      </c>
      <c r="AB12" s="82"/>
      <c r="AC12" s="93">
        <v>1500000</v>
      </c>
      <c r="AD12" s="82"/>
      <c r="AE12" s="93">
        <v>1000000</v>
      </c>
      <c r="AF12" s="82"/>
      <c r="AG12" s="93">
        <v>1500000000000</v>
      </c>
      <c r="AH12" s="82"/>
      <c r="AI12" s="93">
        <v>1499728125000</v>
      </c>
      <c r="AJ12" s="82"/>
      <c r="AK12" s="97">
        <f>AI12/سهام!$AE$1</f>
        <v>5.142632451387092E-2</v>
      </c>
    </row>
    <row r="13" spans="1:37" ht="21.75" customHeight="1" x14ac:dyDescent="0.2">
      <c r="A13" s="71" t="s">
        <v>79</v>
      </c>
      <c r="C13" s="23" t="s">
        <v>52</v>
      </c>
      <c r="E13" s="23" t="s">
        <v>52</v>
      </c>
      <c r="G13" s="23" t="s">
        <v>80</v>
      </c>
      <c r="I13" s="23" t="s">
        <v>81</v>
      </c>
      <c r="K13" s="93">
        <v>23</v>
      </c>
      <c r="L13" s="82"/>
      <c r="M13" s="93">
        <v>23</v>
      </c>
      <c r="O13" s="93">
        <v>1500000</v>
      </c>
      <c r="P13" s="82"/>
      <c r="Q13" s="93">
        <v>1500160000000</v>
      </c>
      <c r="R13" s="82"/>
      <c r="S13" s="93">
        <v>1499728125000</v>
      </c>
      <c r="T13" s="82"/>
      <c r="U13" s="83">
        <v>0</v>
      </c>
      <c r="V13" s="82"/>
      <c r="W13" s="83">
        <v>0</v>
      </c>
      <c r="X13" s="82"/>
      <c r="Y13" s="93">
        <v>0</v>
      </c>
      <c r="Z13" s="82"/>
      <c r="AA13" s="93">
        <v>0</v>
      </c>
      <c r="AB13" s="82"/>
      <c r="AC13" s="93">
        <v>1500000</v>
      </c>
      <c r="AD13" s="82"/>
      <c r="AE13" s="93">
        <v>1000000</v>
      </c>
      <c r="AF13" s="82"/>
      <c r="AG13" s="93">
        <v>1500160000000</v>
      </c>
      <c r="AH13" s="82"/>
      <c r="AI13" s="93">
        <v>1499728125000</v>
      </c>
      <c r="AJ13" s="82"/>
      <c r="AK13" s="97">
        <f>AI13/سهام!$AE$1</f>
        <v>5.142632451387092E-2</v>
      </c>
    </row>
    <row r="14" spans="1:37" ht="21.75" customHeight="1" x14ac:dyDescent="0.2">
      <c r="A14" s="71" t="s">
        <v>205</v>
      </c>
      <c r="C14" s="23" t="s">
        <v>52</v>
      </c>
      <c r="E14" s="23" t="s">
        <v>52</v>
      </c>
      <c r="G14" s="23" t="s">
        <v>209</v>
      </c>
      <c r="I14" s="23" t="s">
        <v>210</v>
      </c>
      <c r="K14" s="93">
        <v>23</v>
      </c>
      <c r="L14" s="82"/>
      <c r="M14" s="93">
        <v>23</v>
      </c>
      <c r="O14" s="93">
        <v>0</v>
      </c>
      <c r="P14" s="82"/>
      <c r="Q14" s="93">
        <v>0</v>
      </c>
      <c r="R14" s="82"/>
      <c r="S14" s="93">
        <v>0</v>
      </c>
      <c r="T14" s="82"/>
      <c r="U14" s="83">
        <v>1499971</v>
      </c>
      <c r="V14" s="82"/>
      <c r="W14" s="83">
        <v>1500205374093</v>
      </c>
      <c r="X14" s="82"/>
      <c r="Y14" s="93">
        <v>0</v>
      </c>
      <c r="Z14" s="82"/>
      <c r="AA14" s="93">
        <v>0</v>
      </c>
      <c r="AB14" s="82"/>
      <c r="AC14" s="93">
        <v>1499971</v>
      </c>
      <c r="AD14" s="82"/>
      <c r="AE14" s="93">
        <v>1000000</v>
      </c>
      <c r="AF14" s="82"/>
      <c r="AG14" s="93">
        <v>1500205374093</v>
      </c>
      <c r="AH14" s="82"/>
      <c r="AI14" s="93">
        <v>1499699130256</v>
      </c>
      <c r="AJ14" s="82"/>
      <c r="AK14" s="97">
        <f>AI14/سهام!$AE$1</f>
        <v>5.142533027158841E-2</v>
      </c>
    </row>
    <row r="15" spans="1:37" ht="21.75" customHeight="1" x14ac:dyDescent="0.2">
      <c r="A15" s="71" t="s">
        <v>88</v>
      </c>
      <c r="C15" s="23" t="s">
        <v>52</v>
      </c>
      <c r="E15" s="23" t="s">
        <v>52</v>
      </c>
      <c r="G15" s="25" t="s">
        <v>89</v>
      </c>
      <c r="I15" s="23" t="s">
        <v>90</v>
      </c>
      <c r="K15" s="93">
        <v>23</v>
      </c>
      <c r="L15" s="82"/>
      <c r="M15" s="93">
        <v>23</v>
      </c>
      <c r="O15" s="93">
        <v>500000</v>
      </c>
      <c r="P15" s="82"/>
      <c r="Q15" s="93">
        <v>500000000000</v>
      </c>
      <c r="R15" s="82"/>
      <c r="S15" s="93">
        <v>499909375000</v>
      </c>
      <c r="T15" s="82"/>
      <c r="U15" s="83">
        <v>0</v>
      </c>
      <c r="V15" s="82"/>
      <c r="W15" s="83">
        <v>0</v>
      </c>
      <c r="X15" s="82"/>
      <c r="Y15" s="93">
        <v>0</v>
      </c>
      <c r="Z15" s="82"/>
      <c r="AA15" s="93">
        <v>0</v>
      </c>
      <c r="AB15" s="82"/>
      <c r="AC15" s="93">
        <v>500000</v>
      </c>
      <c r="AD15" s="82"/>
      <c r="AE15" s="93">
        <v>1000000</v>
      </c>
      <c r="AF15" s="82"/>
      <c r="AG15" s="93">
        <v>500000000000</v>
      </c>
      <c r="AH15" s="82"/>
      <c r="AI15" s="93">
        <v>499909375000</v>
      </c>
      <c r="AJ15" s="82"/>
      <c r="AK15" s="97">
        <f>AI15/سهام!$AE$1</f>
        <v>1.7142108171290308E-2</v>
      </c>
    </row>
    <row r="16" spans="1:37" ht="21.75" customHeight="1" x14ac:dyDescent="0.2">
      <c r="A16" s="71" t="s">
        <v>82</v>
      </c>
      <c r="C16" s="23" t="s">
        <v>52</v>
      </c>
      <c r="E16" s="23" t="s">
        <v>52</v>
      </c>
      <c r="G16" s="23" t="s">
        <v>83</v>
      </c>
      <c r="I16" s="23" t="s">
        <v>84</v>
      </c>
      <c r="K16" s="93">
        <v>23</v>
      </c>
      <c r="L16" s="82"/>
      <c r="M16" s="93">
        <v>23</v>
      </c>
      <c r="O16" s="93">
        <v>526865</v>
      </c>
      <c r="P16" s="82"/>
      <c r="Q16" s="93">
        <v>500020153650</v>
      </c>
      <c r="R16" s="82"/>
      <c r="S16" s="93">
        <v>477088293325</v>
      </c>
      <c r="T16" s="82"/>
      <c r="U16" s="83">
        <v>0</v>
      </c>
      <c r="V16" s="82"/>
      <c r="W16" s="83">
        <v>0</v>
      </c>
      <c r="X16" s="82"/>
      <c r="Y16" s="93">
        <v>0</v>
      </c>
      <c r="Z16" s="82"/>
      <c r="AA16" s="93">
        <v>0</v>
      </c>
      <c r="AB16" s="82"/>
      <c r="AC16" s="93">
        <v>526865</v>
      </c>
      <c r="AD16" s="82"/>
      <c r="AE16" s="93">
        <v>910403</v>
      </c>
      <c r="AF16" s="82"/>
      <c r="AG16" s="93">
        <v>500020153650</v>
      </c>
      <c r="AH16" s="82"/>
      <c r="AI16" s="93">
        <v>479572538314</v>
      </c>
      <c r="AJ16" s="82"/>
      <c r="AK16" s="97">
        <f>AI16/سهام!$AE$1</f>
        <v>1.6444749266322226E-2</v>
      </c>
    </row>
    <row r="17" spans="1:37" ht="21.75" customHeight="1" x14ac:dyDescent="0.2">
      <c r="A17" s="71" t="s">
        <v>207</v>
      </c>
      <c r="C17" s="23" t="s">
        <v>52</v>
      </c>
      <c r="E17" s="23" t="s">
        <v>52</v>
      </c>
      <c r="G17" s="23" t="s">
        <v>211</v>
      </c>
      <c r="I17" s="23" t="s">
        <v>212</v>
      </c>
      <c r="K17" s="93">
        <v>18</v>
      </c>
      <c r="L17" s="82"/>
      <c r="M17" s="93">
        <v>18</v>
      </c>
      <c r="O17" s="93">
        <v>0</v>
      </c>
      <c r="P17" s="82"/>
      <c r="Q17" s="93">
        <v>0</v>
      </c>
      <c r="R17" s="82"/>
      <c r="S17" s="93">
        <v>0</v>
      </c>
      <c r="T17" s="82"/>
      <c r="U17" s="83">
        <v>391000</v>
      </c>
      <c r="V17" s="82"/>
      <c r="W17" s="83">
        <v>369391687809</v>
      </c>
      <c r="X17" s="82"/>
      <c r="Y17" s="93">
        <v>0</v>
      </c>
      <c r="Z17" s="82"/>
      <c r="AA17" s="93">
        <v>0</v>
      </c>
      <c r="AB17" s="82"/>
      <c r="AC17" s="93">
        <v>391000</v>
      </c>
      <c r="AD17" s="82"/>
      <c r="AE17" s="93">
        <v>944500</v>
      </c>
      <c r="AF17" s="82"/>
      <c r="AG17" s="93">
        <v>369391687809</v>
      </c>
      <c r="AH17" s="82"/>
      <c r="AI17" s="93">
        <v>369232564465</v>
      </c>
      <c r="AJ17" s="82"/>
      <c r="AK17" s="97">
        <f>AI17/سهام!$AE$1</f>
        <v>1.2661143953185417E-2</v>
      </c>
    </row>
    <row r="18" spans="1:37" ht="21.75" customHeight="1" x14ac:dyDescent="0.2">
      <c r="A18" s="71" t="s">
        <v>55</v>
      </c>
      <c r="C18" s="23" t="s">
        <v>52</v>
      </c>
      <c r="E18" s="23" t="s">
        <v>52</v>
      </c>
      <c r="G18" s="23" t="s">
        <v>56</v>
      </c>
      <c r="I18" s="23" t="s">
        <v>57</v>
      </c>
      <c r="K18" s="93">
        <v>0</v>
      </c>
      <c r="L18" s="82"/>
      <c r="M18" s="93">
        <v>0</v>
      </c>
      <c r="O18" s="93">
        <v>71600</v>
      </c>
      <c r="P18" s="82"/>
      <c r="Q18" s="93">
        <v>50014503485</v>
      </c>
      <c r="R18" s="82"/>
      <c r="S18" s="93">
        <v>58733572610</v>
      </c>
      <c r="T18" s="82"/>
      <c r="U18" s="83">
        <v>0</v>
      </c>
      <c r="V18" s="82"/>
      <c r="W18" s="83">
        <v>0</v>
      </c>
      <c r="X18" s="82"/>
      <c r="Y18" s="93">
        <v>0</v>
      </c>
      <c r="Z18" s="82"/>
      <c r="AA18" s="93">
        <v>0</v>
      </c>
      <c r="AB18" s="82"/>
      <c r="AC18" s="93">
        <v>71600</v>
      </c>
      <c r="AD18" s="82"/>
      <c r="AE18" s="93">
        <v>832620</v>
      </c>
      <c r="AF18" s="82"/>
      <c r="AG18" s="93">
        <v>50014503485</v>
      </c>
      <c r="AH18" s="82"/>
      <c r="AI18" s="93">
        <v>59604786673</v>
      </c>
      <c r="AJ18" s="82"/>
      <c r="AK18" s="97">
        <f>AI18/سهام!$AE$1</f>
        <v>2.043873853486442E-3</v>
      </c>
    </row>
    <row r="19" spans="1:37" ht="21.75" customHeight="1" x14ac:dyDescent="0.2">
      <c r="A19" s="71" t="s">
        <v>66</v>
      </c>
      <c r="C19" s="23" t="s">
        <v>52</v>
      </c>
      <c r="E19" s="23" t="s">
        <v>52</v>
      </c>
      <c r="G19" s="23" t="s">
        <v>67</v>
      </c>
      <c r="I19" s="23" t="s">
        <v>68</v>
      </c>
      <c r="K19" s="93">
        <v>0</v>
      </c>
      <c r="L19" s="82"/>
      <c r="M19" s="93">
        <v>0</v>
      </c>
      <c r="O19" s="93">
        <v>57874</v>
      </c>
      <c r="P19" s="82"/>
      <c r="Q19" s="93">
        <v>52881534125</v>
      </c>
      <c r="R19" s="82"/>
      <c r="S19" s="93">
        <v>55965587198</v>
      </c>
      <c r="T19" s="82"/>
      <c r="U19" s="83">
        <v>0</v>
      </c>
      <c r="V19" s="82"/>
      <c r="W19" s="83">
        <v>0</v>
      </c>
      <c r="X19" s="82"/>
      <c r="Y19" s="93">
        <v>0</v>
      </c>
      <c r="Z19" s="82"/>
      <c r="AA19" s="93">
        <v>0</v>
      </c>
      <c r="AB19" s="82"/>
      <c r="AC19" s="93">
        <v>57874</v>
      </c>
      <c r="AD19" s="82"/>
      <c r="AE19" s="93">
        <v>989150</v>
      </c>
      <c r="AF19" s="82"/>
      <c r="AG19" s="93">
        <v>52881534125</v>
      </c>
      <c r="AH19" s="82"/>
      <c r="AI19" s="93">
        <v>57235691250</v>
      </c>
      <c r="AJ19" s="82"/>
      <c r="AK19" s="97">
        <f>AI19/سهام!$AE$1</f>
        <v>1.9626365492066921E-3</v>
      </c>
    </row>
    <row r="20" spans="1:37" ht="21.75" customHeight="1" x14ac:dyDescent="0.2">
      <c r="A20" s="146" t="s">
        <v>61</v>
      </c>
      <c r="C20" s="23" t="s">
        <v>52</v>
      </c>
      <c r="E20" s="23" t="s">
        <v>52</v>
      </c>
      <c r="G20" s="23" t="s">
        <v>62</v>
      </c>
      <c r="I20" s="23" t="s">
        <v>63</v>
      </c>
      <c r="K20" s="93">
        <v>0</v>
      </c>
      <c r="L20" s="82"/>
      <c r="M20" s="93">
        <v>0</v>
      </c>
      <c r="O20" s="93">
        <v>49516</v>
      </c>
      <c r="P20" s="82"/>
      <c r="Q20" s="93">
        <v>44951034578</v>
      </c>
      <c r="R20" s="82"/>
      <c r="S20" s="93">
        <v>47690117399</v>
      </c>
      <c r="T20" s="82"/>
      <c r="U20" s="83">
        <v>0</v>
      </c>
      <c r="V20" s="82"/>
      <c r="W20" s="83">
        <v>0</v>
      </c>
      <c r="X20" s="82"/>
      <c r="Y20" s="93">
        <v>0</v>
      </c>
      <c r="Z20" s="82"/>
      <c r="AA20" s="93">
        <v>0</v>
      </c>
      <c r="AB20" s="82"/>
      <c r="AC20" s="93">
        <v>49516</v>
      </c>
      <c r="AD20" s="82"/>
      <c r="AE20" s="93">
        <v>984100</v>
      </c>
      <c r="AF20" s="82"/>
      <c r="AG20" s="93">
        <v>44951034578</v>
      </c>
      <c r="AH20" s="82"/>
      <c r="AI20" s="93">
        <v>48719863523</v>
      </c>
      <c r="AJ20" s="82"/>
      <c r="AK20" s="97">
        <f>AI20/سهام!$AE$1</f>
        <v>1.6706251420105232E-3</v>
      </c>
    </row>
    <row r="21" spans="1:37" ht="21.75" customHeight="1" x14ac:dyDescent="0.2">
      <c r="A21" s="71" t="s">
        <v>58</v>
      </c>
      <c r="C21" s="23" t="s">
        <v>52</v>
      </c>
      <c r="E21" s="23" t="s">
        <v>52</v>
      </c>
      <c r="G21" s="23" t="s">
        <v>59</v>
      </c>
      <c r="I21" s="23" t="s">
        <v>60</v>
      </c>
      <c r="K21" s="93">
        <v>0</v>
      </c>
      <c r="L21" s="82"/>
      <c r="M21" s="93">
        <v>0</v>
      </c>
      <c r="O21" s="93">
        <v>21826</v>
      </c>
      <c r="P21" s="82"/>
      <c r="Q21" s="93">
        <v>18846066902</v>
      </c>
      <c r="R21" s="82"/>
      <c r="S21" s="93">
        <v>19946875793</v>
      </c>
      <c r="T21" s="82"/>
      <c r="U21" s="83">
        <v>0</v>
      </c>
      <c r="V21" s="82"/>
      <c r="W21" s="83">
        <v>0</v>
      </c>
      <c r="X21" s="82"/>
      <c r="Y21" s="93">
        <v>0</v>
      </c>
      <c r="Z21" s="82"/>
      <c r="AA21" s="93">
        <v>0</v>
      </c>
      <c r="AB21" s="82"/>
      <c r="AC21" s="93">
        <v>21826</v>
      </c>
      <c r="AD21" s="82"/>
      <c r="AE21" s="93">
        <v>936000</v>
      </c>
      <c r="AF21" s="82"/>
      <c r="AG21" s="93">
        <v>18846066902</v>
      </c>
      <c r="AH21" s="82"/>
      <c r="AI21" s="93">
        <v>20425433219</v>
      </c>
      <c r="AJ21" s="82"/>
      <c r="AK21" s="97">
        <f>AI21/سهام!$AE$1</f>
        <v>7.0039691831257284E-4</v>
      </c>
    </row>
    <row r="22" spans="1:37" ht="21.75" customHeight="1" x14ac:dyDescent="0.2">
      <c r="A22" s="145" t="s">
        <v>96</v>
      </c>
      <c r="C22" s="23" t="s">
        <v>52</v>
      </c>
      <c r="E22" s="23" t="s">
        <v>52</v>
      </c>
      <c r="G22" s="23" t="s">
        <v>97</v>
      </c>
      <c r="I22" s="23" t="s">
        <v>98</v>
      </c>
      <c r="K22" s="93">
        <v>18</v>
      </c>
      <c r="L22" s="82"/>
      <c r="M22" s="93">
        <v>18</v>
      </c>
      <c r="O22" s="93">
        <v>20000</v>
      </c>
      <c r="P22" s="82"/>
      <c r="Q22" s="93">
        <v>20003625000</v>
      </c>
      <c r="R22" s="82"/>
      <c r="S22" s="93">
        <v>19996375000</v>
      </c>
      <c r="T22" s="82"/>
      <c r="U22" s="83">
        <v>0</v>
      </c>
      <c r="V22" s="82"/>
      <c r="W22" s="83">
        <v>0</v>
      </c>
      <c r="X22" s="82"/>
      <c r="Y22" s="93">
        <v>0</v>
      </c>
      <c r="Z22" s="82"/>
      <c r="AA22" s="93">
        <v>0</v>
      </c>
      <c r="AB22" s="82"/>
      <c r="AC22" s="93">
        <v>20000</v>
      </c>
      <c r="AD22" s="82"/>
      <c r="AE22" s="93">
        <v>1000000</v>
      </c>
      <c r="AF22" s="82"/>
      <c r="AG22" s="93">
        <v>20003625000</v>
      </c>
      <c r="AH22" s="82"/>
      <c r="AI22" s="93">
        <v>19996375000</v>
      </c>
      <c r="AJ22" s="82"/>
      <c r="AK22" s="97">
        <f>AI22/سهام!$AE$1</f>
        <v>6.8568432685161228E-4</v>
      </c>
    </row>
    <row r="23" spans="1:37" ht="21.75" customHeight="1" x14ac:dyDescent="0.2">
      <c r="A23" s="146" t="s">
        <v>51</v>
      </c>
      <c r="C23" s="23" t="s">
        <v>52</v>
      </c>
      <c r="E23" s="23" t="s">
        <v>52</v>
      </c>
      <c r="G23" s="25" t="s">
        <v>53</v>
      </c>
      <c r="I23" s="23" t="s">
        <v>54</v>
      </c>
      <c r="K23" s="150">
        <v>0</v>
      </c>
      <c r="L23" s="82"/>
      <c r="M23" s="150">
        <v>0</v>
      </c>
      <c r="O23" s="93">
        <v>17275</v>
      </c>
      <c r="P23" s="82"/>
      <c r="Q23" s="93">
        <v>14717364619</v>
      </c>
      <c r="R23" s="82"/>
      <c r="S23" s="91">
        <v>15731045481</v>
      </c>
      <c r="T23" s="82"/>
      <c r="U23" s="150">
        <v>0</v>
      </c>
      <c r="V23" s="82"/>
      <c r="W23" s="150">
        <v>0</v>
      </c>
      <c r="X23" s="82"/>
      <c r="Y23" s="93">
        <v>0</v>
      </c>
      <c r="Z23" s="82"/>
      <c r="AA23" s="93">
        <v>0</v>
      </c>
      <c r="AB23" s="82"/>
      <c r="AC23" s="93">
        <v>17275</v>
      </c>
      <c r="AD23" s="82"/>
      <c r="AE23" s="93">
        <v>922000</v>
      </c>
      <c r="AF23" s="82"/>
      <c r="AG23" s="93">
        <v>14717364619</v>
      </c>
      <c r="AH23" s="82"/>
      <c r="AI23" s="93">
        <v>15924663131</v>
      </c>
      <c r="AJ23" s="82"/>
      <c r="AK23" s="97">
        <f>AI23/سهام!$AE$1</f>
        <v>5.4606356998798146E-4</v>
      </c>
    </row>
    <row r="24" spans="1:37" ht="21.75" customHeight="1" x14ac:dyDescent="0.2">
      <c r="A24" s="71" t="s">
        <v>69</v>
      </c>
      <c r="C24" s="23" t="s">
        <v>52</v>
      </c>
      <c r="E24" s="23" t="s">
        <v>52</v>
      </c>
      <c r="G24" s="25" t="s">
        <v>70</v>
      </c>
      <c r="I24" s="23" t="s">
        <v>71</v>
      </c>
      <c r="K24" s="93">
        <v>0</v>
      </c>
      <c r="L24" s="82"/>
      <c r="M24" s="93">
        <v>0</v>
      </c>
      <c r="O24" s="93">
        <v>14722</v>
      </c>
      <c r="P24" s="82"/>
      <c r="Q24" s="93">
        <v>13087667039</v>
      </c>
      <c r="R24" s="82"/>
      <c r="S24" s="93">
        <v>13934791261</v>
      </c>
      <c r="T24" s="82"/>
      <c r="U24" s="83">
        <v>0</v>
      </c>
      <c r="V24" s="82"/>
      <c r="W24" s="83">
        <v>0</v>
      </c>
      <c r="X24" s="82"/>
      <c r="Y24" s="93">
        <v>0</v>
      </c>
      <c r="Z24" s="82"/>
      <c r="AA24" s="93">
        <v>0</v>
      </c>
      <c r="AB24" s="82"/>
      <c r="AC24" s="93">
        <v>14722</v>
      </c>
      <c r="AD24" s="82"/>
      <c r="AE24" s="93">
        <v>968100</v>
      </c>
      <c r="AF24" s="82"/>
      <c r="AG24" s="93">
        <v>13087667039</v>
      </c>
      <c r="AH24" s="82"/>
      <c r="AI24" s="93">
        <v>14249784958</v>
      </c>
      <c r="AJ24" s="82"/>
      <c r="AK24" s="97">
        <f>AI24/سهام!$AE$1</f>
        <v>4.8863127475387211E-4</v>
      </c>
    </row>
    <row r="25" spans="1:37" ht="21.75" customHeight="1" x14ac:dyDescent="0.2">
      <c r="A25" s="71" t="s">
        <v>72</v>
      </c>
      <c r="C25" s="23" t="s">
        <v>52</v>
      </c>
      <c r="E25" s="23" t="s">
        <v>52</v>
      </c>
      <c r="G25" s="25" t="s">
        <v>73</v>
      </c>
      <c r="I25" s="23" t="s">
        <v>74</v>
      </c>
      <c r="K25" s="93">
        <v>0</v>
      </c>
      <c r="L25" s="82"/>
      <c r="M25" s="93">
        <v>0</v>
      </c>
      <c r="O25" s="93">
        <v>11314</v>
      </c>
      <c r="P25" s="82"/>
      <c r="Q25" s="93">
        <v>10049690768</v>
      </c>
      <c r="R25" s="82"/>
      <c r="S25" s="93">
        <v>11219304472</v>
      </c>
      <c r="T25" s="82"/>
      <c r="U25" s="83">
        <v>0</v>
      </c>
      <c r="V25" s="82"/>
      <c r="W25" s="83">
        <v>0</v>
      </c>
      <c r="X25" s="82"/>
      <c r="Y25" s="93">
        <v>0</v>
      </c>
      <c r="Z25" s="82"/>
      <c r="AA25" s="93">
        <v>0</v>
      </c>
      <c r="AB25" s="82"/>
      <c r="AC25" s="93">
        <v>11314</v>
      </c>
      <c r="AD25" s="82"/>
      <c r="AE25" s="93">
        <v>964100</v>
      </c>
      <c r="AF25" s="82"/>
      <c r="AG25" s="93">
        <v>10049690768</v>
      </c>
      <c r="AH25" s="82"/>
      <c r="AI25" s="93">
        <v>10905850356</v>
      </c>
      <c r="AJ25" s="82"/>
      <c r="AK25" s="97">
        <f>AI25/سهام!$AE$1</f>
        <v>3.739663143993987E-4</v>
      </c>
    </row>
    <row r="26" spans="1:37" ht="21.75" customHeight="1" x14ac:dyDescent="0.2">
      <c r="A26" s="146" t="s">
        <v>93</v>
      </c>
      <c r="C26" s="23" t="s">
        <v>52</v>
      </c>
      <c r="E26" s="23" t="s">
        <v>52</v>
      </c>
      <c r="G26" s="23" t="s">
        <v>94</v>
      </c>
      <c r="I26" s="23" t="s">
        <v>95</v>
      </c>
      <c r="K26" s="93">
        <v>18</v>
      </c>
      <c r="L26" s="82"/>
      <c r="M26" s="93">
        <v>18</v>
      </c>
      <c r="O26" s="93">
        <v>1000</v>
      </c>
      <c r="P26" s="82"/>
      <c r="Q26" s="93">
        <v>1000181250</v>
      </c>
      <c r="R26" s="82"/>
      <c r="S26" s="93">
        <v>943039043</v>
      </c>
      <c r="T26" s="82"/>
      <c r="U26" s="83">
        <v>0</v>
      </c>
      <c r="V26" s="82"/>
      <c r="W26" s="83">
        <v>0</v>
      </c>
      <c r="X26" s="82"/>
      <c r="Y26" s="93">
        <v>0</v>
      </c>
      <c r="Z26" s="82"/>
      <c r="AA26" s="93">
        <v>0</v>
      </c>
      <c r="AB26" s="82"/>
      <c r="AC26" s="93">
        <v>1000</v>
      </c>
      <c r="AD26" s="82"/>
      <c r="AE26" s="93">
        <v>943210</v>
      </c>
      <c r="AF26" s="82"/>
      <c r="AG26" s="93">
        <v>1000181250</v>
      </c>
      <c r="AH26" s="82"/>
      <c r="AI26" s="93">
        <v>943039043</v>
      </c>
      <c r="AJ26" s="82"/>
      <c r="AK26" s="97">
        <f>AI26/سهام!$AE$1</f>
        <v>3.2337215690056004E-5</v>
      </c>
    </row>
    <row r="27" spans="1:37" ht="21.75" customHeight="1" x14ac:dyDescent="0.2">
      <c r="A27" s="145" t="s">
        <v>76</v>
      </c>
      <c r="C27" s="23" t="s">
        <v>52</v>
      </c>
      <c r="E27" s="23" t="s">
        <v>52</v>
      </c>
      <c r="G27" s="23" t="s">
        <v>77</v>
      </c>
      <c r="I27" s="23" t="s">
        <v>78</v>
      </c>
      <c r="K27" s="93">
        <v>18</v>
      </c>
      <c r="L27" s="82"/>
      <c r="M27" s="93">
        <v>18</v>
      </c>
      <c r="O27" s="93">
        <v>3433289</v>
      </c>
      <c r="P27" s="82"/>
      <c r="Q27" s="93">
        <v>3265017519369</v>
      </c>
      <c r="R27" s="82"/>
      <c r="S27" s="93">
        <v>3420497912859</v>
      </c>
      <c r="T27" s="82"/>
      <c r="U27" s="83">
        <v>0</v>
      </c>
      <c r="V27" s="82"/>
      <c r="W27" s="83">
        <v>0</v>
      </c>
      <c r="X27" s="82"/>
      <c r="Y27" s="93">
        <v>-3433289</v>
      </c>
      <c r="Z27" s="155"/>
      <c r="AA27" s="155">
        <v>3433289000000</v>
      </c>
      <c r="AB27" s="82"/>
      <c r="AC27" s="93">
        <v>0</v>
      </c>
      <c r="AD27" s="82"/>
      <c r="AE27" s="93">
        <v>0</v>
      </c>
      <c r="AF27" s="82"/>
      <c r="AG27" s="93">
        <v>0</v>
      </c>
      <c r="AH27" s="82"/>
      <c r="AI27" s="93">
        <v>0</v>
      </c>
      <c r="AJ27" s="82"/>
      <c r="AK27" s="97">
        <f>AI27/سهام!$AE$1</f>
        <v>0</v>
      </c>
    </row>
    <row r="28" spans="1:37" ht="21.75" customHeight="1" thickBot="1" x14ac:dyDescent="0.25">
      <c r="A28" s="69"/>
      <c r="C28" s="7"/>
      <c r="E28" s="7"/>
      <c r="G28" s="7"/>
      <c r="I28" s="7"/>
      <c r="K28" s="7"/>
      <c r="M28" s="7"/>
      <c r="O28" s="17">
        <f>SUM(O9:O27)</f>
        <v>9825281</v>
      </c>
      <c r="Q28" s="17">
        <f>SUM(Q9:Q27)</f>
        <v>9494708822785</v>
      </c>
      <c r="S28" s="17">
        <f>SUM(S9:S27)</f>
        <v>9729181908259</v>
      </c>
      <c r="U28" s="7"/>
      <c r="W28" s="17">
        <f>SUM(W9:W27)</f>
        <v>7261202870346</v>
      </c>
      <c r="Y28" s="7"/>
      <c r="AA28" s="156">
        <f>SUM(AA9:AA27)</f>
        <v>3433289000000</v>
      </c>
      <c r="AC28" s="7"/>
      <c r="AE28" s="7"/>
      <c r="AG28" s="17">
        <f>SUM(AG9:AG27)</f>
        <v>13490894173762</v>
      </c>
      <c r="AI28" s="17">
        <f>SUM(AI9:AI27)</f>
        <v>13591250742117</v>
      </c>
      <c r="AK28" s="104">
        <f>SUM(AK9:AK27)</f>
        <v>0.46604985234473595</v>
      </c>
    </row>
    <row r="29" spans="1:37" ht="13.5" thickTop="1" x14ac:dyDescent="0.2"/>
    <row r="31" spans="1:37" ht="19.5" x14ac:dyDescent="0.2">
      <c r="AG31" s="26"/>
    </row>
  </sheetData>
  <sheetProtection algorithmName="SHA-512" hashValue="8Jjqfy75kCgG6/28lMDLxOzSCLmiy7SCR/QdIuKwH09BZzved5z4pv2HpqjtOUVWehrmX8xJm3N8ASSX11pkRg==" saltValue="pBQo9uSW1jziRO+gWNVqFg==" spinCount="100000" sheet="1" objects="1" scenarios="1" selectLockedCells="1" autoFilter="0" selectUnlockedCells="1"/>
  <sortState xmlns:xlrd2="http://schemas.microsoft.com/office/spreadsheetml/2017/richdata2" ref="A9:AK27">
    <sortCondition descending="1" ref="AI9:AI27"/>
  </sortState>
  <mergeCells count="25">
    <mergeCell ref="AI7:AI8"/>
    <mergeCell ref="AG7:AG8"/>
    <mergeCell ref="AE7:AE8"/>
    <mergeCell ref="AC7:AC8"/>
    <mergeCell ref="A3:AK3"/>
    <mergeCell ref="U6:AA6"/>
    <mergeCell ref="O6:S6"/>
    <mergeCell ref="A6:N6"/>
    <mergeCell ref="A4:AK4"/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</mergeCells>
  <pageMargins left="0.39" right="0.39" top="0.39" bottom="0.39" header="0" footer="0"/>
  <pageSetup paperSize="9" scale="3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M11"/>
  <sheetViews>
    <sheetView rightToLeft="1" view="pageBreakPreview" zoomScale="95" zoomScaleNormal="100" zoomScaleSheetLayoutView="95" workbookViewId="0">
      <selection activeCell="A4" sqref="A4:M4"/>
    </sheetView>
  </sheetViews>
  <sheetFormatPr defaultRowHeight="12.75" x14ac:dyDescent="0.2"/>
  <cols>
    <col min="1" max="1" width="29" customWidth="1"/>
    <col min="2" max="2" width="1.28515625" customWidth="1"/>
    <col min="3" max="3" width="14.28515625" customWidth="1"/>
    <col min="4" max="4" width="1.28515625" customWidth="1"/>
    <col min="5" max="5" width="14.28515625" customWidth="1"/>
    <col min="6" max="6" width="1.28515625" customWidth="1"/>
    <col min="7" max="7" width="13" customWidth="1"/>
    <col min="8" max="8" width="1.28515625" customWidth="1"/>
    <col min="9" max="9" width="12.140625" customWidth="1"/>
    <col min="10" max="10" width="1.28515625" customWidth="1"/>
    <col min="11" max="11" width="23.42578125" customWidth="1"/>
    <col min="12" max="12" width="1.28515625" customWidth="1"/>
    <col min="13" max="13" width="18.7109375" customWidth="1"/>
    <col min="14" max="14" width="0.28515625" customWidth="1"/>
  </cols>
  <sheetData>
    <row r="1" spans="1:13" ht="2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</row>
    <row r="2" spans="1:13" ht="21" x14ac:dyDescent="0.2">
      <c r="A2" s="221" t="s">
        <v>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</row>
    <row r="3" spans="1:13" ht="21" x14ac:dyDescent="0.2">
      <c r="A3" s="221" t="s">
        <v>202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</row>
    <row r="4" spans="1:13" ht="22.5" x14ac:dyDescent="0.2">
      <c r="A4" s="250" t="s">
        <v>99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</row>
    <row r="5" spans="1:13" ht="22.5" x14ac:dyDescent="0.2">
      <c r="A5" s="250" t="s">
        <v>100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</row>
    <row r="7" spans="1:13" ht="21" x14ac:dyDescent="0.2">
      <c r="A7" s="229" t="s">
        <v>101</v>
      </c>
      <c r="C7" s="223" t="str">
        <f>سهام!T6</f>
        <v>1403/07/30</v>
      </c>
      <c r="D7" s="223"/>
      <c r="E7" s="223"/>
      <c r="F7" s="223"/>
      <c r="G7" s="223"/>
      <c r="H7" s="223"/>
      <c r="I7" s="223"/>
      <c r="J7" s="223"/>
      <c r="K7" s="223"/>
      <c r="L7" s="223"/>
      <c r="M7" s="223"/>
    </row>
    <row r="8" spans="1:13" ht="19.5" x14ac:dyDescent="0.2">
      <c r="A8" s="223"/>
      <c r="C8" s="19" t="s">
        <v>11</v>
      </c>
      <c r="D8" s="2"/>
      <c r="E8" s="19" t="s">
        <v>102</v>
      </c>
      <c r="F8" s="2"/>
      <c r="G8" s="19" t="s">
        <v>103</v>
      </c>
      <c r="H8" s="2"/>
      <c r="I8" s="19" t="s">
        <v>104</v>
      </c>
      <c r="J8" s="2"/>
      <c r="K8" s="19" t="s">
        <v>105</v>
      </c>
      <c r="L8" s="2"/>
      <c r="M8" s="19" t="s">
        <v>106</v>
      </c>
    </row>
    <row r="9" spans="1:13" ht="18.75" x14ac:dyDescent="0.2">
      <c r="A9" s="160" t="s">
        <v>85</v>
      </c>
      <c r="C9" s="9">
        <v>2100000</v>
      </c>
      <c r="D9" s="8"/>
      <c r="E9" s="9">
        <v>952500</v>
      </c>
      <c r="F9" s="8"/>
      <c r="G9" s="9">
        <v>999037</v>
      </c>
      <c r="H9" s="8"/>
      <c r="I9" s="159">
        <f>(G9-E9)/E9</f>
        <v>4.8857742782152228E-2</v>
      </c>
      <c r="J9" s="8"/>
      <c r="K9" s="9">
        <v>2097597441541</v>
      </c>
      <c r="M9" s="20" t="s">
        <v>107</v>
      </c>
    </row>
    <row r="10" spans="1:13" ht="18.75" x14ac:dyDescent="0.2">
      <c r="A10" s="161" t="s">
        <v>82</v>
      </c>
      <c r="C10" s="10">
        <v>526865</v>
      </c>
      <c r="D10" s="8"/>
      <c r="E10" s="10">
        <v>915900</v>
      </c>
      <c r="F10" s="8"/>
      <c r="G10" s="10">
        <v>910403</v>
      </c>
      <c r="H10" s="8"/>
      <c r="I10" s="201">
        <f t="shared" ref="I10:I11" si="0">(G10-E10)/E10</f>
        <v>-6.0017469156021398E-3</v>
      </c>
      <c r="J10" s="8"/>
      <c r="K10" s="10">
        <v>479572538314</v>
      </c>
      <c r="M10" s="21" t="s">
        <v>107</v>
      </c>
    </row>
    <row r="11" spans="1:13" ht="18.75" x14ac:dyDescent="0.2">
      <c r="A11" s="161" t="s">
        <v>208</v>
      </c>
      <c r="C11" s="10">
        <v>3528000</v>
      </c>
      <c r="D11" s="8"/>
      <c r="E11" s="10">
        <v>955500</v>
      </c>
      <c r="F11" s="8"/>
      <c r="G11" s="10">
        <v>909160</v>
      </c>
      <c r="H11" s="8"/>
      <c r="I11" s="201">
        <f t="shared" si="0"/>
        <v>-4.8498168498168501E-2</v>
      </c>
      <c r="J11" s="8"/>
      <c r="K11" s="10">
        <v>3206935117638</v>
      </c>
      <c r="M11" s="21" t="s">
        <v>107</v>
      </c>
    </row>
  </sheetData>
  <sheetProtection algorithmName="SHA-512" hashValue="WiUHvrx+7KGVp6jHzZI3mz2/eEBJaOZekU3T5SuNvxRhMTcU2zd9dDbRB+ZEvAYnVjwiSYOugawwT88F0/ocng==" saltValue="X+K81/cAvEboDmvD9Orkyw==" spinCount="100000" sheet="1" objects="1" scenarios="1" selectLockedCells="1" autoFilter="0" selectUnlockedCells="1"/>
  <mergeCells count="7">
    <mergeCell ref="C7:M7"/>
    <mergeCell ref="A7:A8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N56"/>
  <sheetViews>
    <sheetView rightToLeft="1" view="pageBreakPreview" topLeftCell="A19" zoomScale="98" zoomScaleNormal="100" zoomScaleSheetLayoutView="98" workbookViewId="0">
      <selection activeCell="A9" sqref="A9:A51"/>
    </sheetView>
  </sheetViews>
  <sheetFormatPr defaultRowHeight="12.75" x14ac:dyDescent="0.2"/>
  <cols>
    <col min="1" max="1" width="58.5703125" bestFit="1" customWidth="1"/>
    <col min="2" max="2" width="1.28515625" customWidth="1"/>
    <col min="3" max="3" width="21.7109375" bestFit="1" customWidth="1"/>
    <col min="4" max="4" width="1.28515625" customWidth="1"/>
    <col min="5" max="5" width="22.28515625" bestFit="1" customWidth="1"/>
    <col min="6" max="6" width="1.28515625" customWidth="1"/>
    <col min="7" max="7" width="23.5703125" bestFit="1" customWidth="1"/>
    <col min="8" max="8" width="1.5703125" customWidth="1"/>
    <col min="9" max="9" width="21.85546875" customWidth="1"/>
    <col min="10" max="10" width="0.85546875" customWidth="1"/>
    <col min="11" max="11" width="13.85546875" customWidth="1"/>
    <col min="12" max="12" width="0.28515625" customWidth="1"/>
  </cols>
  <sheetData>
    <row r="1" spans="1:14" ht="2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</row>
    <row r="2" spans="1:14" ht="21" x14ac:dyDescent="0.2">
      <c r="A2" s="221" t="s">
        <v>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</row>
    <row r="3" spans="1:14" ht="21" x14ac:dyDescent="0.2">
      <c r="A3" s="221" t="str">
        <f>سهام!A3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</row>
    <row r="4" spans="1:14" ht="8.25" customHeight="1" x14ac:dyDescent="0.2"/>
    <row r="5" spans="1:14" ht="22.5" x14ac:dyDescent="0.2">
      <c r="A5" s="238" t="s">
        <v>200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</row>
    <row r="6" spans="1:14" ht="21" x14ac:dyDescent="0.2">
      <c r="C6" s="1" t="str">
        <f>سهام!F6</f>
        <v>1403/06/31</v>
      </c>
      <c r="E6" s="252" t="s">
        <v>7</v>
      </c>
      <c r="F6" s="252"/>
      <c r="G6" s="252"/>
      <c r="I6" s="251" t="str">
        <f>سهام!T6</f>
        <v>1403/07/30</v>
      </c>
      <c r="J6" s="251"/>
      <c r="K6" s="251"/>
    </row>
    <row r="7" spans="1:14" ht="12.75" customHeight="1" x14ac:dyDescent="0.2">
      <c r="A7" s="229" t="s">
        <v>184</v>
      </c>
      <c r="C7" s="237" t="s">
        <v>108</v>
      </c>
      <c r="E7" s="237" t="s">
        <v>109</v>
      </c>
      <c r="F7" s="2"/>
      <c r="G7" s="237" t="s">
        <v>110</v>
      </c>
      <c r="I7" s="255" t="s">
        <v>108</v>
      </c>
      <c r="K7" s="253" t="s">
        <v>16</v>
      </c>
    </row>
    <row r="8" spans="1:14" ht="15.75" customHeight="1" x14ac:dyDescent="0.2">
      <c r="A8" s="223"/>
      <c r="C8" s="229"/>
      <c r="E8" s="251"/>
      <c r="G8" s="251"/>
      <c r="I8" s="251"/>
      <c r="K8" s="254"/>
    </row>
    <row r="9" spans="1:14" ht="18" x14ac:dyDescent="0.2">
      <c r="A9" s="202" t="s">
        <v>242</v>
      </c>
      <c r="B9" s="108"/>
      <c r="C9" s="94">
        <v>2000000000000</v>
      </c>
      <c r="D9" s="108"/>
      <c r="E9" s="94">
        <v>0</v>
      </c>
      <c r="F9" s="108"/>
      <c r="G9" s="94">
        <v>0</v>
      </c>
      <c r="H9" s="108"/>
      <c r="I9" s="94">
        <v>2000000000000</v>
      </c>
      <c r="J9" s="108"/>
      <c r="K9" s="97">
        <f>I9/سهام!$AE$1</f>
        <v>6.8580862966573911E-2</v>
      </c>
      <c r="N9" s="29"/>
    </row>
    <row r="10" spans="1:14" ht="18" x14ac:dyDescent="0.2">
      <c r="A10" s="202" t="s">
        <v>243</v>
      </c>
      <c r="B10" s="108"/>
      <c r="C10" s="93">
        <v>2000000000000</v>
      </c>
      <c r="D10" s="108"/>
      <c r="E10" s="93">
        <v>0</v>
      </c>
      <c r="F10" s="108"/>
      <c r="G10" s="93">
        <v>90000000000</v>
      </c>
      <c r="H10" s="108"/>
      <c r="I10" s="93">
        <v>1910000000000</v>
      </c>
      <c r="J10" s="108"/>
      <c r="K10" s="97">
        <f>I10/سهام!$AE$1</f>
        <v>6.5494724133078094E-2</v>
      </c>
    </row>
    <row r="11" spans="1:14" ht="18" x14ac:dyDescent="0.2">
      <c r="A11" s="202" t="s">
        <v>254</v>
      </c>
      <c r="B11" s="108"/>
      <c r="C11" s="93">
        <v>0</v>
      </c>
      <c r="D11" s="108"/>
      <c r="E11" s="93">
        <v>1628000000000</v>
      </c>
      <c r="F11" s="108"/>
      <c r="G11" s="93">
        <v>0</v>
      </c>
      <c r="H11" s="108"/>
      <c r="I11" s="93">
        <v>1628000000000</v>
      </c>
      <c r="J11" s="108"/>
      <c r="K11" s="97">
        <f>I11/سهام!$AE$1</f>
        <v>5.5824822454791166E-2</v>
      </c>
    </row>
    <row r="12" spans="1:14" ht="18" x14ac:dyDescent="0.2">
      <c r="A12" s="202" t="s">
        <v>256</v>
      </c>
      <c r="B12" s="108"/>
      <c r="C12" s="93">
        <v>0</v>
      </c>
      <c r="D12" s="108"/>
      <c r="E12" s="93">
        <v>1610000000000</v>
      </c>
      <c r="F12" s="108"/>
      <c r="G12" s="93">
        <v>0</v>
      </c>
      <c r="H12" s="108"/>
      <c r="I12" s="93">
        <v>1610000000000</v>
      </c>
      <c r="J12" s="108"/>
      <c r="K12" s="97">
        <f>I12/سهام!$AE$1</f>
        <v>5.5207594688092006E-2</v>
      </c>
    </row>
    <row r="13" spans="1:14" ht="18" x14ac:dyDescent="0.2">
      <c r="A13" s="202" t="s">
        <v>253</v>
      </c>
      <c r="B13" s="108"/>
      <c r="C13" s="93">
        <v>0</v>
      </c>
      <c r="D13" s="108"/>
      <c r="E13" s="93">
        <v>634000000000</v>
      </c>
      <c r="F13" s="108"/>
      <c r="G13" s="93">
        <v>0</v>
      </c>
      <c r="H13" s="108"/>
      <c r="I13" s="93">
        <v>634000000000</v>
      </c>
      <c r="J13" s="108"/>
      <c r="K13" s="97">
        <f>I13/سهام!$AE$1</f>
        <v>2.1740133560403933E-2</v>
      </c>
    </row>
    <row r="14" spans="1:14" ht="22.5" customHeight="1" x14ac:dyDescent="0.2">
      <c r="A14" s="202" t="s">
        <v>248</v>
      </c>
      <c r="B14" s="108"/>
      <c r="C14" s="93">
        <v>0</v>
      </c>
      <c r="D14" s="108"/>
      <c r="E14" s="93">
        <v>550000000000</v>
      </c>
      <c r="F14" s="108"/>
      <c r="G14" s="93">
        <v>0</v>
      </c>
      <c r="H14" s="108"/>
      <c r="I14" s="93">
        <v>550000000000</v>
      </c>
      <c r="J14" s="108"/>
      <c r="K14" s="97">
        <f>I14/سهام!$AE$1</f>
        <v>1.8859737315807826E-2</v>
      </c>
    </row>
    <row r="15" spans="1:14" ht="22.5" customHeight="1" x14ac:dyDescent="0.2">
      <c r="A15" s="202" t="s">
        <v>251</v>
      </c>
      <c r="B15" s="108"/>
      <c r="C15" s="93">
        <v>0</v>
      </c>
      <c r="D15" s="108"/>
      <c r="E15" s="93">
        <v>506000000000</v>
      </c>
      <c r="F15" s="108"/>
      <c r="G15" s="93">
        <v>0</v>
      </c>
      <c r="H15" s="108"/>
      <c r="I15" s="93">
        <v>506000000000</v>
      </c>
      <c r="J15" s="108"/>
      <c r="K15" s="97">
        <f>I15/سهام!$AE$1</f>
        <v>1.73509583305432E-2</v>
      </c>
    </row>
    <row r="16" spans="1:14" ht="22.5" customHeight="1" x14ac:dyDescent="0.2">
      <c r="A16" s="202" t="s">
        <v>239</v>
      </c>
      <c r="B16" s="108"/>
      <c r="C16" s="93">
        <v>500000000000</v>
      </c>
      <c r="D16" s="108"/>
      <c r="E16" s="93">
        <v>0</v>
      </c>
      <c r="F16" s="108"/>
      <c r="G16" s="93">
        <v>0</v>
      </c>
      <c r="H16" s="108"/>
      <c r="I16" s="93">
        <v>500000000000</v>
      </c>
      <c r="J16" s="108"/>
      <c r="K16" s="97">
        <f>I16/سهام!$AE$1</f>
        <v>1.7145215741643478E-2</v>
      </c>
    </row>
    <row r="17" spans="1:11" ht="22.5" customHeight="1" x14ac:dyDescent="0.2">
      <c r="A17" s="202" t="s">
        <v>241</v>
      </c>
      <c r="B17" s="108"/>
      <c r="C17" s="93">
        <v>500000000000</v>
      </c>
      <c r="D17" s="108"/>
      <c r="E17" s="93">
        <v>0</v>
      </c>
      <c r="F17" s="108"/>
      <c r="G17" s="93">
        <v>0</v>
      </c>
      <c r="H17" s="108"/>
      <c r="I17" s="93">
        <v>500000000000</v>
      </c>
      <c r="J17" s="108"/>
      <c r="K17" s="97">
        <f>I17/سهام!$AE$1</f>
        <v>1.7145215741643478E-2</v>
      </c>
    </row>
    <row r="18" spans="1:11" ht="22.5" customHeight="1" x14ac:dyDescent="0.2">
      <c r="A18" s="202" t="s">
        <v>246</v>
      </c>
      <c r="B18" s="108"/>
      <c r="C18" s="93">
        <v>0</v>
      </c>
      <c r="D18" s="108"/>
      <c r="E18" s="93">
        <v>500000000000</v>
      </c>
      <c r="F18" s="108"/>
      <c r="G18" s="93">
        <v>0</v>
      </c>
      <c r="H18" s="108"/>
      <c r="I18" s="93">
        <v>500000000000</v>
      </c>
      <c r="J18" s="108"/>
      <c r="K18" s="97">
        <f>I18/سهام!$AE$1</f>
        <v>1.7145215741643478E-2</v>
      </c>
    </row>
    <row r="19" spans="1:11" ht="22.5" customHeight="1" x14ac:dyDescent="0.2">
      <c r="A19" s="202" t="s">
        <v>249</v>
      </c>
      <c r="B19" s="108"/>
      <c r="C19" s="93">
        <v>0</v>
      </c>
      <c r="D19" s="108"/>
      <c r="E19" s="93">
        <v>500000000000</v>
      </c>
      <c r="F19" s="108"/>
      <c r="G19" s="93">
        <v>0</v>
      </c>
      <c r="H19" s="108"/>
      <c r="I19" s="93">
        <v>500000000000</v>
      </c>
      <c r="J19" s="108"/>
      <c r="K19" s="97">
        <f>I19/سهام!$AE$1</f>
        <v>1.7145215741643478E-2</v>
      </c>
    </row>
    <row r="20" spans="1:11" ht="22.5" customHeight="1" x14ac:dyDescent="0.2">
      <c r="A20" s="202" t="s">
        <v>250</v>
      </c>
      <c r="B20" s="108"/>
      <c r="C20" s="93">
        <v>0</v>
      </c>
      <c r="D20" s="108"/>
      <c r="E20" s="93">
        <v>500000000000</v>
      </c>
      <c r="F20" s="108"/>
      <c r="G20" s="93">
        <v>0</v>
      </c>
      <c r="H20" s="108"/>
      <c r="I20" s="93">
        <v>500000000000</v>
      </c>
      <c r="J20" s="108"/>
      <c r="K20" s="97">
        <f>I20/سهام!$AE$1</f>
        <v>1.7145215741643478E-2</v>
      </c>
    </row>
    <row r="21" spans="1:11" ht="22.5" customHeight="1" x14ac:dyDescent="0.2">
      <c r="A21" s="202" t="s">
        <v>252</v>
      </c>
      <c r="B21" s="108"/>
      <c r="C21" s="93">
        <v>0</v>
      </c>
      <c r="D21" s="108"/>
      <c r="E21" s="93">
        <v>500000000000</v>
      </c>
      <c r="F21" s="108"/>
      <c r="G21" s="93">
        <v>0</v>
      </c>
      <c r="H21" s="108"/>
      <c r="I21" s="93">
        <v>500000000000</v>
      </c>
      <c r="J21" s="108"/>
      <c r="K21" s="97">
        <f>I21/سهام!$AE$1</f>
        <v>1.7145215741643478E-2</v>
      </c>
    </row>
    <row r="22" spans="1:11" ht="22.5" customHeight="1" x14ac:dyDescent="0.2">
      <c r="A22" s="202" t="s">
        <v>255</v>
      </c>
      <c r="B22" s="108"/>
      <c r="C22" s="93">
        <v>0</v>
      </c>
      <c r="D22" s="108"/>
      <c r="E22" s="93">
        <v>500000000000</v>
      </c>
      <c r="F22" s="108"/>
      <c r="G22" s="93">
        <v>0</v>
      </c>
      <c r="H22" s="108"/>
      <c r="I22" s="93">
        <v>500000000000</v>
      </c>
      <c r="J22" s="108"/>
      <c r="K22" s="97">
        <f>I22/سهام!$AE$1</f>
        <v>1.7145215741643478E-2</v>
      </c>
    </row>
    <row r="23" spans="1:11" ht="22.5" customHeight="1" x14ac:dyDescent="0.2">
      <c r="A23" s="202" t="s">
        <v>237</v>
      </c>
      <c r="B23" s="108"/>
      <c r="C23" s="93">
        <v>444000000000</v>
      </c>
      <c r="D23" s="108"/>
      <c r="E23" s="93">
        <v>0</v>
      </c>
      <c r="F23" s="108"/>
      <c r="G23" s="93">
        <v>0</v>
      </c>
      <c r="H23" s="108"/>
      <c r="I23" s="93">
        <v>444000000000</v>
      </c>
      <c r="J23" s="108"/>
      <c r="K23" s="97">
        <f>I23/سهام!$AE$1</f>
        <v>1.5224951578579409E-2</v>
      </c>
    </row>
    <row r="24" spans="1:11" ht="22.5" customHeight="1" x14ac:dyDescent="0.2">
      <c r="A24" s="202" t="s">
        <v>234</v>
      </c>
      <c r="B24" s="108"/>
      <c r="C24" s="93">
        <v>443000000000</v>
      </c>
      <c r="D24" s="108"/>
      <c r="E24" s="93">
        <v>0</v>
      </c>
      <c r="F24" s="108"/>
      <c r="G24" s="93">
        <v>0</v>
      </c>
      <c r="H24" s="108"/>
      <c r="I24" s="93">
        <v>443000000000</v>
      </c>
      <c r="J24" s="108"/>
      <c r="K24" s="97">
        <f>I24/سهام!$AE$1</f>
        <v>1.5190661147096123E-2</v>
      </c>
    </row>
    <row r="25" spans="1:11" ht="22.5" customHeight="1" x14ac:dyDescent="0.2">
      <c r="A25" s="202" t="s">
        <v>236</v>
      </c>
      <c r="B25" s="108"/>
      <c r="C25" s="93">
        <v>325000000000</v>
      </c>
      <c r="D25" s="108"/>
      <c r="E25" s="93">
        <v>0</v>
      </c>
      <c r="F25" s="108"/>
      <c r="G25" s="93">
        <v>0</v>
      </c>
      <c r="H25" s="108"/>
      <c r="I25" s="93">
        <v>325000000000</v>
      </c>
      <c r="J25" s="108"/>
      <c r="K25" s="97">
        <f>I25/سهام!$AE$1</f>
        <v>1.1144390232068261E-2</v>
      </c>
    </row>
    <row r="26" spans="1:11" ht="22.5" customHeight="1" x14ac:dyDescent="0.2">
      <c r="A26" s="202" t="s">
        <v>244</v>
      </c>
      <c r="B26" s="108"/>
      <c r="C26" s="93">
        <v>300000000000</v>
      </c>
      <c r="D26" s="108"/>
      <c r="E26" s="93">
        <v>0</v>
      </c>
      <c r="F26" s="108"/>
      <c r="G26" s="93">
        <v>0</v>
      </c>
      <c r="H26" s="108"/>
      <c r="I26" s="93">
        <v>300000000000</v>
      </c>
      <c r="J26" s="108"/>
      <c r="K26" s="97">
        <f>I26/سهام!$AE$1</f>
        <v>1.0287129444986087E-2</v>
      </c>
    </row>
    <row r="27" spans="1:11" ht="22.5" customHeight="1" x14ac:dyDescent="0.2">
      <c r="A27" s="202" t="s">
        <v>231</v>
      </c>
      <c r="B27" s="108"/>
      <c r="C27" s="93">
        <v>400000000000</v>
      </c>
      <c r="D27" s="108"/>
      <c r="E27" s="93">
        <v>0</v>
      </c>
      <c r="F27" s="108"/>
      <c r="G27" s="93">
        <v>144500000000</v>
      </c>
      <c r="H27" s="108"/>
      <c r="I27" s="93">
        <v>255500000000</v>
      </c>
      <c r="J27" s="108"/>
      <c r="K27" s="97">
        <f>I27/سهام!$AE$1</f>
        <v>8.7612052439798183E-3</v>
      </c>
    </row>
    <row r="28" spans="1:11" ht="22.5" customHeight="1" x14ac:dyDescent="0.2">
      <c r="A28" s="202" t="s">
        <v>240</v>
      </c>
      <c r="B28" s="108"/>
      <c r="C28" s="93">
        <v>1499000000000</v>
      </c>
      <c r="D28" s="108"/>
      <c r="E28" s="93">
        <v>0</v>
      </c>
      <c r="F28" s="108"/>
      <c r="G28" s="93">
        <v>1268000000000</v>
      </c>
      <c r="H28" s="108"/>
      <c r="I28" s="93">
        <v>231000000000</v>
      </c>
      <c r="J28" s="108"/>
      <c r="K28" s="97">
        <f>I28/سهام!$AE$1</f>
        <v>7.9210896726392872E-3</v>
      </c>
    </row>
    <row r="29" spans="1:11" ht="22.5" customHeight="1" x14ac:dyDescent="0.2">
      <c r="A29" s="202" t="s">
        <v>245</v>
      </c>
      <c r="B29" s="108"/>
      <c r="C29" s="93">
        <v>180000000000</v>
      </c>
      <c r="D29" s="108"/>
      <c r="E29" s="93">
        <v>0</v>
      </c>
      <c r="F29" s="108"/>
      <c r="G29" s="93">
        <v>0</v>
      </c>
      <c r="H29" s="108"/>
      <c r="I29" s="93">
        <v>180000000000</v>
      </c>
      <c r="J29" s="108"/>
      <c r="K29" s="97">
        <f>I29/سهام!$AE$1</f>
        <v>6.1722776669916523E-3</v>
      </c>
    </row>
    <row r="30" spans="1:11" ht="22.5" customHeight="1" x14ac:dyDescent="0.2">
      <c r="A30" s="202" t="s">
        <v>235</v>
      </c>
      <c r="B30" s="108"/>
      <c r="C30" s="93">
        <v>69000000000</v>
      </c>
      <c r="D30" s="108"/>
      <c r="E30" s="93">
        <v>0</v>
      </c>
      <c r="F30" s="108"/>
      <c r="G30" s="93">
        <v>0</v>
      </c>
      <c r="H30" s="108"/>
      <c r="I30" s="93">
        <v>69000000000</v>
      </c>
      <c r="J30" s="108"/>
      <c r="K30" s="97">
        <f>I30/سهام!$AE$1</f>
        <v>2.3660397723468001E-3</v>
      </c>
    </row>
    <row r="31" spans="1:11" ht="22.5" customHeight="1" x14ac:dyDescent="0.2">
      <c r="A31" s="203" t="s">
        <v>257</v>
      </c>
      <c r="B31" s="108"/>
      <c r="C31" s="93">
        <v>0</v>
      </c>
      <c r="D31" s="108"/>
      <c r="E31" s="93">
        <v>33500000000</v>
      </c>
      <c r="F31" s="108"/>
      <c r="G31" s="91">
        <v>0</v>
      </c>
      <c r="H31" s="108"/>
      <c r="I31" s="91">
        <v>33500000000</v>
      </c>
      <c r="J31" s="108"/>
      <c r="K31" s="97">
        <f>I31/سهام!$AE$1</f>
        <v>1.1487294546901131E-3</v>
      </c>
    </row>
    <row r="32" spans="1:11" ht="22.5" customHeight="1" x14ac:dyDescent="0.2">
      <c r="A32" s="202" t="s">
        <v>218</v>
      </c>
      <c r="B32" s="108"/>
      <c r="C32" s="93">
        <v>31322899603</v>
      </c>
      <c r="D32" s="108"/>
      <c r="E32" s="93">
        <v>10078876894669</v>
      </c>
      <c r="F32" s="108"/>
      <c r="G32" s="93">
        <v>10109593063443</v>
      </c>
      <c r="H32" s="108"/>
      <c r="I32" s="93">
        <v>606730829</v>
      </c>
      <c r="J32" s="108"/>
      <c r="K32" s="97">
        <f>I32/سهام!$AE$1</f>
        <v>2.0805061920622396E-5</v>
      </c>
    </row>
    <row r="33" spans="1:11" ht="22.5" customHeight="1" x14ac:dyDescent="0.2">
      <c r="A33" s="202" t="s">
        <v>219</v>
      </c>
      <c r="B33" s="108"/>
      <c r="C33" s="93">
        <v>20000</v>
      </c>
      <c r="D33" s="108"/>
      <c r="E33" s="93">
        <v>4762497985636</v>
      </c>
      <c r="F33" s="108"/>
      <c r="G33" s="93">
        <v>4762091551695</v>
      </c>
      <c r="H33" s="108"/>
      <c r="I33" s="93">
        <v>406453941</v>
      </c>
      <c r="J33" s="108"/>
      <c r="K33" s="97">
        <f>I33/سهام!$AE$1</f>
        <v>1.3937481014972461E-5</v>
      </c>
    </row>
    <row r="34" spans="1:11" ht="22.5" customHeight="1" x14ac:dyDescent="0.2">
      <c r="A34" s="202" t="s">
        <v>217</v>
      </c>
      <c r="B34" s="108"/>
      <c r="C34" s="93">
        <v>3529176</v>
      </c>
      <c r="D34" s="108"/>
      <c r="E34" s="93">
        <v>12357</v>
      </c>
      <c r="F34" s="108"/>
      <c r="G34" s="93">
        <v>514000</v>
      </c>
      <c r="H34" s="108"/>
      <c r="I34" s="93">
        <v>3027533</v>
      </c>
      <c r="J34" s="108"/>
      <c r="K34" s="97">
        <f>I34/سهام!$AE$1</f>
        <v>1.0381541289989022E-7</v>
      </c>
    </row>
    <row r="35" spans="1:11" ht="22.5" customHeight="1" x14ac:dyDescent="0.2">
      <c r="A35" s="202" t="s">
        <v>220</v>
      </c>
      <c r="B35" s="108"/>
      <c r="C35" s="93">
        <v>1498703</v>
      </c>
      <c r="D35" s="108"/>
      <c r="E35" s="93">
        <v>6320</v>
      </c>
      <c r="F35" s="108"/>
      <c r="G35" s="93">
        <v>0</v>
      </c>
      <c r="H35" s="108"/>
      <c r="I35" s="93">
        <v>1505023</v>
      </c>
      <c r="J35" s="108"/>
      <c r="K35" s="97">
        <f>I35/سهام!$AE$1</f>
        <v>5.1607888062270989E-8</v>
      </c>
    </row>
    <row r="36" spans="1:11" ht="22.5" customHeight="1" x14ac:dyDescent="0.2">
      <c r="A36" s="202" t="s">
        <v>247</v>
      </c>
      <c r="B36" s="108"/>
      <c r="C36" s="93">
        <v>0</v>
      </c>
      <c r="D36" s="108"/>
      <c r="E36" s="93">
        <v>500001000000</v>
      </c>
      <c r="F36" s="108"/>
      <c r="G36" s="93">
        <v>500000000000</v>
      </c>
      <c r="H36" s="108"/>
      <c r="I36" s="93">
        <v>1000000</v>
      </c>
      <c r="J36" s="108"/>
      <c r="K36" s="97">
        <f>I36/سهام!$AE$1</f>
        <v>3.4290431483286956E-8</v>
      </c>
    </row>
    <row r="37" spans="1:11" ht="22.5" customHeight="1" x14ac:dyDescent="0.2">
      <c r="A37" s="202" t="s">
        <v>221</v>
      </c>
      <c r="B37" s="108"/>
      <c r="C37" s="93">
        <v>823769</v>
      </c>
      <c r="D37" s="108"/>
      <c r="E37" s="93">
        <v>3488</v>
      </c>
      <c r="F37" s="108"/>
      <c r="G37" s="93">
        <v>0</v>
      </c>
      <c r="H37" s="108"/>
      <c r="I37" s="93">
        <v>827257</v>
      </c>
      <c r="J37" s="108"/>
      <c r="K37" s="97">
        <f>I37/سهام!$AE$1</f>
        <v>2.8366999477569519E-8</v>
      </c>
    </row>
    <row r="38" spans="1:11" ht="22.5" customHeight="1" x14ac:dyDescent="0.2">
      <c r="A38" s="203" t="s">
        <v>215</v>
      </c>
      <c r="B38" s="108"/>
      <c r="C38" s="91">
        <v>36344157959</v>
      </c>
      <c r="D38" s="108"/>
      <c r="E38" s="91">
        <v>5349674467479</v>
      </c>
      <c r="F38" s="108"/>
      <c r="G38" s="91">
        <v>5386017925438</v>
      </c>
      <c r="H38" s="108"/>
      <c r="I38" s="91">
        <v>700000</v>
      </c>
      <c r="J38" s="108"/>
      <c r="K38" s="97">
        <f>I38/سهام!$AE$1</f>
        <v>2.4003302038300871E-8</v>
      </c>
    </row>
    <row r="39" spans="1:11" ht="22.5" customHeight="1" x14ac:dyDescent="0.2">
      <c r="A39" s="202" t="s">
        <v>238</v>
      </c>
      <c r="B39" s="108"/>
      <c r="C39" s="93">
        <v>5365600</v>
      </c>
      <c r="D39" s="108"/>
      <c r="E39" s="93">
        <v>13419200866</v>
      </c>
      <c r="F39" s="108"/>
      <c r="G39" s="93">
        <v>13423866466</v>
      </c>
      <c r="H39" s="108"/>
      <c r="I39" s="93">
        <v>700000</v>
      </c>
      <c r="J39" s="108"/>
      <c r="K39" s="97">
        <f>I39/سهام!$AE$1</f>
        <v>2.4003302038300871E-8</v>
      </c>
    </row>
    <row r="40" spans="1:11" ht="22.5" customHeight="1" x14ac:dyDescent="0.2">
      <c r="A40" s="202" t="s">
        <v>216</v>
      </c>
      <c r="B40" s="108"/>
      <c r="C40" s="93">
        <v>123278</v>
      </c>
      <c r="D40" s="108"/>
      <c r="E40" s="93">
        <v>0</v>
      </c>
      <c r="F40" s="108"/>
      <c r="G40" s="93">
        <v>0</v>
      </c>
      <c r="H40" s="108"/>
      <c r="I40" s="93">
        <v>123278</v>
      </c>
      <c r="J40" s="108"/>
      <c r="K40" s="97">
        <f>I40/سهام!$AE$1</f>
        <v>4.2272558123966498E-9</v>
      </c>
    </row>
    <row r="41" spans="1:11" ht="22.5" customHeight="1" x14ac:dyDescent="0.2">
      <c r="A41" s="202" t="s">
        <v>222</v>
      </c>
      <c r="B41" s="108"/>
      <c r="C41" s="93">
        <v>320000000000</v>
      </c>
      <c r="D41" s="108"/>
      <c r="E41" s="93">
        <v>0</v>
      </c>
      <c r="F41" s="108"/>
      <c r="G41" s="93">
        <v>320000000000</v>
      </c>
      <c r="H41" s="108"/>
      <c r="I41" s="93">
        <v>0</v>
      </c>
      <c r="J41" s="108"/>
      <c r="K41" s="97">
        <f>I41/سهام!$AE$1</f>
        <v>0</v>
      </c>
    </row>
    <row r="42" spans="1:11" ht="22.5" customHeight="1" x14ac:dyDescent="0.2">
      <c r="A42" s="202" t="s">
        <v>223</v>
      </c>
      <c r="B42" s="108"/>
      <c r="C42" s="93">
        <v>340000000000</v>
      </c>
      <c r="D42" s="108"/>
      <c r="E42" s="93">
        <v>0</v>
      </c>
      <c r="F42" s="108"/>
      <c r="G42" s="93">
        <v>340000000000</v>
      </c>
      <c r="H42" s="108"/>
      <c r="I42" s="93">
        <v>0</v>
      </c>
      <c r="J42" s="108"/>
      <c r="K42" s="97">
        <f>I42/سهام!$AE$1</f>
        <v>0</v>
      </c>
    </row>
    <row r="43" spans="1:11" ht="22.5" customHeight="1" x14ac:dyDescent="0.2">
      <c r="A43" s="202" t="s">
        <v>224</v>
      </c>
      <c r="B43" s="108"/>
      <c r="C43" s="93">
        <v>80000000000</v>
      </c>
      <c r="D43" s="108"/>
      <c r="E43" s="93">
        <v>0</v>
      </c>
      <c r="F43" s="108"/>
      <c r="G43" s="93">
        <v>80000000000</v>
      </c>
      <c r="H43" s="108"/>
      <c r="I43" s="93">
        <v>0</v>
      </c>
      <c r="J43" s="108"/>
      <c r="K43" s="97">
        <f>I43/سهام!$AE$1</f>
        <v>0</v>
      </c>
    </row>
    <row r="44" spans="1:11" ht="22.5" customHeight="1" x14ac:dyDescent="0.2">
      <c r="A44" s="202" t="s">
        <v>225</v>
      </c>
      <c r="B44" s="108"/>
      <c r="C44" s="93">
        <v>250000000000</v>
      </c>
      <c r="D44" s="108"/>
      <c r="E44" s="93">
        <v>0</v>
      </c>
      <c r="F44" s="108"/>
      <c r="G44" s="93">
        <v>250000000000</v>
      </c>
      <c r="H44" s="108"/>
      <c r="I44" s="93">
        <v>0</v>
      </c>
      <c r="J44" s="108"/>
      <c r="K44" s="97">
        <f>I44/سهام!$AE$1</f>
        <v>0</v>
      </c>
    </row>
    <row r="45" spans="1:11" ht="22.5" customHeight="1" x14ac:dyDescent="0.2">
      <c r="A45" s="202" t="s">
        <v>226</v>
      </c>
      <c r="B45" s="108"/>
      <c r="C45" s="93">
        <v>78000000000</v>
      </c>
      <c r="D45" s="108"/>
      <c r="E45" s="93">
        <v>0</v>
      </c>
      <c r="F45" s="108"/>
      <c r="G45" s="93">
        <v>78000000000</v>
      </c>
      <c r="H45" s="108"/>
      <c r="I45" s="93">
        <v>0</v>
      </c>
      <c r="J45" s="108"/>
      <c r="K45" s="97">
        <f>I45/سهام!$AE$1</f>
        <v>0</v>
      </c>
    </row>
    <row r="46" spans="1:11" ht="22.5" customHeight="1" x14ac:dyDescent="0.2">
      <c r="A46" s="202" t="s">
        <v>227</v>
      </c>
      <c r="B46" s="108"/>
      <c r="C46" s="93">
        <v>251000000000</v>
      </c>
      <c r="D46" s="108"/>
      <c r="E46" s="93">
        <v>0</v>
      </c>
      <c r="F46" s="108"/>
      <c r="G46" s="93">
        <v>251000000000</v>
      </c>
      <c r="H46" s="108"/>
      <c r="I46" s="93">
        <v>0</v>
      </c>
      <c r="J46" s="108"/>
      <c r="K46" s="97">
        <f>I46/سهام!$AE$1</f>
        <v>0</v>
      </c>
    </row>
    <row r="47" spans="1:11" ht="22.5" customHeight="1" x14ac:dyDescent="0.2">
      <c r="A47" s="202" t="s">
        <v>228</v>
      </c>
      <c r="B47" s="108"/>
      <c r="C47" s="93">
        <v>470000000000</v>
      </c>
      <c r="D47" s="108"/>
      <c r="E47" s="93">
        <v>0</v>
      </c>
      <c r="F47" s="108"/>
      <c r="G47" s="93">
        <v>470000000000</v>
      </c>
      <c r="H47" s="108"/>
      <c r="I47" s="93">
        <v>0</v>
      </c>
      <c r="J47" s="108"/>
      <c r="K47" s="97">
        <f>I47/سهام!$AE$1</f>
        <v>0</v>
      </c>
    </row>
    <row r="48" spans="1:11" ht="22.5" customHeight="1" x14ac:dyDescent="0.2">
      <c r="A48" s="202" t="s">
        <v>229</v>
      </c>
      <c r="B48" s="108"/>
      <c r="C48" s="93">
        <v>236000000000</v>
      </c>
      <c r="D48" s="108"/>
      <c r="E48" s="93">
        <v>0</v>
      </c>
      <c r="F48" s="108"/>
      <c r="G48" s="93">
        <v>236000000000</v>
      </c>
      <c r="H48" s="108"/>
      <c r="I48" s="93">
        <v>0</v>
      </c>
      <c r="J48" s="108"/>
      <c r="K48" s="97">
        <f>I48/سهام!$AE$1</f>
        <v>0</v>
      </c>
    </row>
    <row r="49" spans="1:11" ht="22.5" customHeight="1" x14ac:dyDescent="0.2">
      <c r="A49" s="202" t="s">
        <v>230</v>
      </c>
      <c r="B49" s="108"/>
      <c r="C49" s="93">
        <v>386000000000</v>
      </c>
      <c r="D49" s="108"/>
      <c r="E49" s="93">
        <v>0</v>
      </c>
      <c r="F49" s="108"/>
      <c r="G49" s="93">
        <v>386000000000</v>
      </c>
      <c r="H49" s="108"/>
      <c r="I49" s="93">
        <v>0</v>
      </c>
      <c r="J49" s="108"/>
      <c r="K49" s="97">
        <f>I49/سهام!$AE$1</f>
        <v>0</v>
      </c>
    </row>
    <row r="50" spans="1:11" ht="22.5" customHeight="1" x14ac:dyDescent="0.2">
      <c r="A50" s="202" t="s">
        <v>232</v>
      </c>
      <c r="B50" s="108"/>
      <c r="C50" s="93">
        <v>228000000000</v>
      </c>
      <c r="D50" s="108"/>
      <c r="E50" s="93">
        <v>0</v>
      </c>
      <c r="F50" s="108"/>
      <c r="G50" s="93">
        <v>228000000000</v>
      </c>
      <c r="H50" s="108"/>
      <c r="I50" s="93">
        <v>0</v>
      </c>
      <c r="J50" s="108"/>
      <c r="K50" s="97">
        <f>I50/سهام!$AE$1</f>
        <v>0</v>
      </c>
    </row>
    <row r="51" spans="1:11" ht="18" x14ac:dyDescent="0.2">
      <c r="A51" s="202" t="s">
        <v>233</v>
      </c>
      <c r="B51" s="108"/>
      <c r="C51" s="93">
        <v>250000000000</v>
      </c>
      <c r="D51" s="108"/>
      <c r="E51" s="93">
        <v>0</v>
      </c>
      <c r="F51" s="108"/>
      <c r="G51" s="93">
        <v>250000000000</v>
      </c>
      <c r="H51" s="108"/>
      <c r="I51" s="93">
        <v>0</v>
      </c>
      <c r="J51" s="108"/>
      <c r="K51" s="97">
        <f>I51/سهام!$AE$1</f>
        <v>0</v>
      </c>
    </row>
    <row r="52" spans="1:11" ht="21.75" thickBot="1" x14ac:dyDescent="0.25">
      <c r="A52" s="70" t="s">
        <v>27</v>
      </c>
      <c r="C52" s="109">
        <f>SUM(C9:C51)</f>
        <v>11616678418088</v>
      </c>
      <c r="D52" s="82"/>
      <c r="E52" s="109">
        <f>SUM(E9:E51)</f>
        <v>28165969570815</v>
      </c>
      <c r="F52" s="82"/>
      <c r="G52" s="109">
        <f>SUM(G9:G51)</f>
        <v>25162626921042</v>
      </c>
      <c r="H52" s="82"/>
      <c r="I52" s="109">
        <f>SUM(I9:I51)</f>
        <v>14620021067861</v>
      </c>
      <c r="J52" s="82"/>
      <c r="K52" s="102">
        <f>SUM(K9:K51)</f>
        <v>0.50132683071169926</v>
      </c>
    </row>
    <row r="53" spans="1:11" ht="13.5" thickTop="1" x14ac:dyDescent="0.2"/>
    <row r="56" spans="1:11" x14ac:dyDescent="0.2">
      <c r="C56" s="28"/>
      <c r="E56" s="28"/>
      <c r="G56" s="28"/>
      <c r="I56" s="28"/>
    </row>
  </sheetData>
  <sortState xmlns:xlrd2="http://schemas.microsoft.com/office/spreadsheetml/2017/richdata2" ref="A9:K51">
    <sortCondition descending="1" ref="I9:I51"/>
  </sortState>
  <mergeCells count="12">
    <mergeCell ref="A7:A8"/>
    <mergeCell ref="K7:K8"/>
    <mergeCell ref="I7:I8"/>
    <mergeCell ref="G7:G8"/>
    <mergeCell ref="E7:E8"/>
    <mergeCell ref="C7:C8"/>
    <mergeCell ref="A3:K3"/>
    <mergeCell ref="A2:K2"/>
    <mergeCell ref="A1:K1"/>
    <mergeCell ref="A5:K5"/>
    <mergeCell ref="I6:K6"/>
    <mergeCell ref="E6:G6"/>
  </mergeCells>
  <pageMargins left="0.39" right="0.39" top="0.39" bottom="0.39" header="0" footer="0"/>
  <pageSetup paperSize="9" scale="8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59999389629810485"/>
    <pageSetUpPr fitToPage="1"/>
  </sheetPr>
  <dimension ref="A1:O23"/>
  <sheetViews>
    <sheetView rightToLeft="1" view="pageBreakPreview" zoomScaleNormal="100" zoomScaleSheetLayoutView="100" workbookViewId="0">
      <selection activeCell="J13" sqref="J13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0.7109375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2.42578125" hidden="1" customWidth="1"/>
    <col min="15" max="15" width="17.5703125" bestFit="1" customWidth="1"/>
  </cols>
  <sheetData>
    <row r="1" spans="1:15" ht="29.1" customHeight="1" x14ac:dyDescent="0.2">
      <c r="A1" s="256" t="s">
        <v>0</v>
      </c>
      <c r="B1" s="256"/>
      <c r="C1" s="256"/>
      <c r="D1" s="256"/>
      <c r="E1" s="256"/>
      <c r="F1" s="256"/>
      <c r="G1" s="256"/>
      <c r="H1" s="256"/>
      <c r="I1" s="256"/>
      <c r="J1" s="256"/>
      <c r="M1" s="28">
        <v>1933687068177</v>
      </c>
    </row>
    <row r="2" spans="1:15" ht="21.75" customHeight="1" x14ac:dyDescent="0.2">
      <c r="A2" s="256" t="s">
        <v>111</v>
      </c>
      <c r="B2" s="256"/>
      <c r="C2" s="256"/>
      <c r="D2" s="256"/>
      <c r="E2" s="256"/>
      <c r="F2" s="256"/>
      <c r="G2" s="256"/>
      <c r="H2" s="256"/>
      <c r="I2" s="256"/>
      <c r="J2" s="256"/>
    </row>
    <row r="3" spans="1:15" ht="21.75" customHeight="1" x14ac:dyDescent="0.2">
      <c r="A3" s="256" t="str">
        <f>'صورت وضعیت'!B6</f>
        <v>برای ماه منتهی به 1403/07/30</v>
      </c>
      <c r="B3" s="256"/>
      <c r="C3" s="256"/>
      <c r="D3" s="256"/>
      <c r="E3" s="256"/>
      <c r="F3" s="256"/>
      <c r="G3" s="256"/>
      <c r="H3" s="256"/>
      <c r="I3" s="256"/>
      <c r="J3" s="256"/>
    </row>
    <row r="4" spans="1:15" ht="14.45" customHeight="1" x14ac:dyDescent="0.2"/>
    <row r="5" spans="1:15" ht="27.75" customHeight="1" x14ac:dyDescent="0.2">
      <c r="A5" s="14" t="s">
        <v>112</v>
      </c>
      <c r="B5" s="14" t="s">
        <v>113</v>
      </c>
      <c r="C5" s="257"/>
      <c r="D5" s="257"/>
      <c r="E5" s="257"/>
      <c r="F5" s="257"/>
      <c r="G5" s="257"/>
      <c r="H5" s="257"/>
      <c r="I5" s="257"/>
      <c r="J5" s="257"/>
    </row>
    <row r="6" spans="1:15" ht="14.45" customHeight="1" x14ac:dyDescent="0.2"/>
    <row r="7" spans="1:15" ht="19.5" customHeight="1" x14ac:dyDescent="0.2">
      <c r="A7" s="252" t="s">
        <v>114</v>
      </c>
      <c r="B7" s="252"/>
      <c r="D7" s="1" t="s">
        <v>115</v>
      </c>
      <c r="F7" s="1" t="s">
        <v>108</v>
      </c>
      <c r="H7" s="1" t="s">
        <v>116</v>
      </c>
      <c r="J7" s="1" t="s">
        <v>117</v>
      </c>
    </row>
    <row r="8" spans="1:15" ht="21.75" customHeight="1" x14ac:dyDescent="0.2">
      <c r="A8" s="258" t="s">
        <v>118</v>
      </c>
      <c r="B8" s="258"/>
      <c r="D8" s="20" t="s">
        <v>119</v>
      </c>
      <c r="F8" s="43">
        <f>'درآمد سرمایه گذاری در سهام'!T20</f>
        <v>50333809044</v>
      </c>
      <c r="H8" s="110">
        <f>F8/$F$13*100</f>
        <v>1.640377269562628</v>
      </c>
      <c r="I8" s="101"/>
      <c r="J8" s="110">
        <f>F8/سهام!$AE$1*100</f>
        <v>0.17259680303161315</v>
      </c>
      <c r="M8" s="61"/>
      <c r="N8" s="61"/>
    </row>
    <row r="9" spans="1:15" ht="21.75" customHeight="1" x14ac:dyDescent="0.2">
      <c r="A9" s="259" t="s">
        <v>120</v>
      </c>
      <c r="B9" s="259"/>
      <c r="D9" s="21" t="s">
        <v>121</v>
      </c>
      <c r="F9" s="37">
        <f>'درآمد سرمایه گذاری در صندوق'!T13</f>
        <v>39571413895</v>
      </c>
      <c r="H9" s="110">
        <f t="shared" ref="H9:H12" si="0">F9/$F$13*100</f>
        <v>1.289631146752056</v>
      </c>
      <c r="I9" s="101"/>
      <c r="J9" s="110">
        <f>F9/سهام!$AE$1*100</f>
        <v>0.13569208568632871</v>
      </c>
      <c r="M9" s="61"/>
      <c r="N9" s="61"/>
      <c r="O9" s="28"/>
    </row>
    <row r="10" spans="1:15" ht="21.75" customHeight="1" x14ac:dyDescent="0.2">
      <c r="A10" s="259" t="s">
        <v>122</v>
      </c>
      <c r="B10" s="259"/>
      <c r="D10" s="21" t="s">
        <v>123</v>
      </c>
      <c r="F10" s="37">
        <f>'درآمد سرمایه گذاری در اوراق به'!R34</f>
        <v>1979108789970</v>
      </c>
      <c r="H10" s="110">
        <f t="shared" si="0"/>
        <v>64.499093844068597</v>
      </c>
      <c r="I10" s="101"/>
      <c r="J10" s="110">
        <f>F10/سهام!$AE$1*100</f>
        <v>6.7864494360437249</v>
      </c>
      <c r="M10" s="61"/>
      <c r="N10" s="61"/>
    </row>
    <row r="11" spans="1:15" ht="21.75" customHeight="1" x14ac:dyDescent="0.2">
      <c r="A11" s="260" t="s">
        <v>124</v>
      </c>
      <c r="B11" s="260"/>
      <c r="D11" s="21" t="s">
        <v>125</v>
      </c>
      <c r="F11" s="37">
        <f>'درآمد سپرده بانکی'!H16</f>
        <v>999368501988</v>
      </c>
      <c r="H11" s="110">
        <f t="shared" si="0"/>
        <v>32.569388363692404</v>
      </c>
      <c r="I11" s="101"/>
      <c r="J11" s="110">
        <f>F11/سهام!$AE$1*100</f>
        <v>3.426877714397464</v>
      </c>
      <c r="M11" s="61"/>
      <c r="N11" s="61"/>
    </row>
    <row r="12" spans="1:15" ht="21.75" customHeight="1" x14ac:dyDescent="0.2">
      <c r="A12" s="259" t="s">
        <v>126</v>
      </c>
      <c r="B12" s="259"/>
      <c r="D12" s="22" t="s">
        <v>127</v>
      </c>
      <c r="F12" s="37">
        <f>'سایر درآمدها'!F10</f>
        <v>46314126</v>
      </c>
      <c r="H12" s="110">
        <f t="shared" si="0"/>
        <v>1.509375924314549E-3</v>
      </c>
      <c r="I12" s="101"/>
      <c r="J12" s="110">
        <f>F12/سهام!$AE$1*100</f>
        <v>1.5881313643113191E-4</v>
      </c>
      <c r="M12" s="61"/>
      <c r="N12" s="61"/>
    </row>
    <row r="13" spans="1:15" ht="21.75" customHeight="1" x14ac:dyDescent="0.2">
      <c r="A13" s="229"/>
      <c r="B13" s="229"/>
      <c r="D13" s="7"/>
      <c r="F13" s="30">
        <f>SUM(F8:F12)</f>
        <v>3068428829023</v>
      </c>
      <c r="H13" s="141">
        <f>SUM(H8:H12)</f>
        <v>100</v>
      </c>
      <c r="I13" s="101"/>
      <c r="J13" s="111">
        <f>SUM(J8:J12)</f>
        <v>10.521774852295563</v>
      </c>
      <c r="N13" s="61"/>
    </row>
    <row r="16" spans="1:15" hidden="1" x14ac:dyDescent="0.2">
      <c r="F16">
        <v>2460059365477</v>
      </c>
    </row>
    <row r="17" spans="6:6" hidden="1" x14ac:dyDescent="0.2">
      <c r="F17" s="28">
        <f>F16-F13</f>
        <v>-608369463546</v>
      </c>
    </row>
    <row r="18" spans="6:6" hidden="1" x14ac:dyDescent="0.2"/>
    <row r="19" spans="6:6" hidden="1" x14ac:dyDescent="0.2"/>
    <row r="20" spans="6:6" hidden="1" x14ac:dyDescent="0.2"/>
    <row r="21" spans="6:6" hidden="1" x14ac:dyDescent="0.2"/>
    <row r="22" spans="6:6" hidden="1" x14ac:dyDescent="0.2"/>
    <row r="23" spans="6:6" hidden="1" x14ac:dyDescent="0.2"/>
  </sheetData>
  <sheetProtection algorithmName="SHA-512" hashValue="64oYbRGpZwZeLXN7fvjE3MowFc/ix3HMIbCmc9n4D9d2L84uhwenhYuGTl1E7Jz5PDvry/VXuEQ5GWCP8JA07g==" saltValue="PreF1OlmhRDi/W9inpQCcg==" spinCount="100000" sheet="1" objects="1" scenarios="1" selectLockedCells="1" autoFilter="0" selectUnlockedCells="1"/>
  <mergeCells count="11">
    <mergeCell ref="A1:J1"/>
    <mergeCell ref="A2:J2"/>
    <mergeCell ref="A3:J3"/>
    <mergeCell ref="A7:B7"/>
    <mergeCell ref="A13:B13"/>
    <mergeCell ref="C5:J5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Z21"/>
  <sheetViews>
    <sheetView rightToLeft="1" view="pageBreakPreview" zoomScale="95" zoomScaleNormal="100" zoomScaleSheetLayoutView="95" workbookViewId="0">
      <selection activeCell="T26" sqref="T26"/>
    </sheetView>
  </sheetViews>
  <sheetFormatPr defaultRowHeight="12.75" x14ac:dyDescent="0.2"/>
  <cols>
    <col min="1" max="1" width="5.140625" customWidth="1"/>
    <col min="2" max="2" width="21.5703125" customWidth="1"/>
    <col min="3" max="3" width="1.28515625" customWidth="1"/>
    <col min="4" max="4" width="20.5703125" bestFit="1" customWidth="1"/>
    <col min="5" max="5" width="1.28515625" customWidth="1"/>
    <col min="6" max="6" width="22" bestFit="1" customWidth="1"/>
    <col min="7" max="7" width="1.28515625" customWidth="1"/>
    <col min="8" max="8" width="20.85546875" bestFit="1" customWidth="1"/>
    <col min="9" max="9" width="1.28515625" customWidth="1"/>
    <col min="10" max="10" width="20.7109375" bestFit="1" customWidth="1"/>
    <col min="11" max="11" width="1.28515625" customWidth="1"/>
    <col min="12" max="12" width="15.5703125" customWidth="1"/>
    <col min="13" max="13" width="1.28515625" customWidth="1"/>
    <col min="14" max="14" width="22.42578125" bestFit="1" customWidth="1"/>
    <col min="15" max="15" width="0.85546875" customWidth="1"/>
    <col min="16" max="16" width="16.140625" bestFit="1" customWidth="1"/>
    <col min="17" max="17" width="1.28515625" customWidth="1"/>
    <col min="18" max="18" width="21.28515625" bestFit="1" customWidth="1"/>
    <col min="19" max="19" width="1.28515625" customWidth="1"/>
    <col min="20" max="20" width="21.28515625" bestFit="1" customWidth="1"/>
    <col min="21" max="21" width="1.28515625" customWidth="1"/>
    <col min="22" max="22" width="11.5703125" style="79" customWidth="1"/>
    <col min="23" max="23" width="0.28515625" customWidth="1"/>
    <col min="26" max="26" width="15.28515625" bestFit="1" customWidth="1"/>
  </cols>
  <sheetData>
    <row r="1" spans="1:26" ht="29.1" customHeight="1" x14ac:dyDescent="0.2">
      <c r="A1" s="221" t="s">
        <v>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</row>
    <row r="2" spans="1:26" ht="21.75" customHeight="1" x14ac:dyDescent="0.2">
      <c r="A2" s="221" t="s">
        <v>111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Z2" s="112"/>
    </row>
    <row r="3" spans="1:26" ht="21.75" customHeight="1" x14ac:dyDescent="0.2">
      <c r="A3" s="221" t="str">
        <f>'صورت وضعیت'!B6</f>
        <v>برای ماه منتهی به 1403/07/30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26" ht="14.45" customHeight="1" x14ac:dyDescent="0.2"/>
    <row r="5" spans="1:26" ht="18.75" customHeight="1" x14ac:dyDescent="0.2">
      <c r="A5" s="14" t="s">
        <v>128</v>
      </c>
      <c r="B5" s="257" t="s">
        <v>129</v>
      </c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</row>
    <row r="6" spans="1:26" ht="14.45" customHeight="1" x14ac:dyDescent="0.2">
      <c r="D6" s="252" t="s">
        <v>130</v>
      </c>
      <c r="E6" s="252"/>
      <c r="F6" s="252"/>
      <c r="G6" s="252"/>
      <c r="H6" s="252"/>
      <c r="I6" s="252"/>
      <c r="J6" s="252"/>
      <c r="K6" s="252"/>
      <c r="L6" s="252"/>
      <c r="N6" s="252" t="s">
        <v>131</v>
      </c>
      <c r="O6" s="252"/>
      <c r="P6" s="252"/>
      <c r="Q6" s="252"/>
      <c r="R6" s="252"/>
      <c r="S6" s="252"/>
      <c r="T6" s="252"/>
      <c r="U6" s="252"/>
      <c r="V6" s="252"/>
    </row>
    <row r="7" spans="1:26" ht="14.45" customHeight="1" x14ac:dyDescent="0.2">
      <c r="A7" s="229" t="s">
        <v>132</v>
      </c>
      <c r="B7" s="229"/>
      <c r="D7" s="243" t="s">
        <v>133</v>
      </c>
      <c r="E7" s="2"/>
      <c r="F7" s="243" t="s">
        <v>134</v>
      </c>
      <c r="G7" s="2"/>
      <c r="H7" s="243" t="s">
        <v>135</v>
      </c>
      <c r="I7" s="2"/>
      <c r="J7" s="239" t="s">
        <v>27</v>
      </c>
      <c r="K7" s="239"/>
      <c r="L7" s="239"/>
      <c r="N7" s="243" t="s">
        <v>133</v>
      </c>
      <c r="O7" s="2"/>
      <c r="P7" s="243" t="s">
        <v>134</v>
      </c>
      <c r="Q7" s="2"/>
      <c r="R7" s="243" t="s">
        <v>135</v>
      </c>
      <c r="S7" s="2"/>
      <c r="T7" s="239" t="s">
        <v>27</v>
      </c>
      <c r="U7" s="239"/>
      <c r="V7" s="239"/>
    </row>
    <row r="8" spans="1:26" ht="39" x14ac:dyDescent="0.2">
      <c r="A8" s="223"/>
      <c r="B8" s="223"/>
      <c r="D8" s="244"/>
      <c r="F8" s="244"/>
      <c r="H8" s="244"/>
      <c r="J8" s="19" t="s">
        <v>108</v>
      </c>
      <c r="K8" s="2"/>
      <c r="L8" s="75" t="s">
        <v>116</v>
      </c>
      <c r="N8" s="244"/>
      <c r="P8" s="244"/>
      <c r="R8" s="244"/>
      <c r="T8" s="143" t="s">
        <v>108</v>
      </c>
      <c r="U8" s="2"/>
      <c r="V8" s="127" t="s">
        <v>116</v>
      </c>
    </row>
    <row r="9" spans="1:26" ht="21.75" customHeight="1" x14ac:dyDescent="0.2">
      <c r="A9" s="186" t="s">
        <v>136</v>
      </c>
      <c r="B9" s="186"/>
      <c r="C9" s="114"/>
      <c r="D9" s="113">
        <f>SUMIFS('درآمد سود سهام'!M:M,'درآمد سود سهام'!A:A,A9)</f>
        <v>0</v>
      </c>
      <c r="E9" s="126"/>
      <c r="F9" s="113" cm="1">
        <f t="array" ref="F9:G9">SUMIFS('درآمد ناشی از تغییر قیمت اوراق'!I:I,'درآمد ناشی از تغییر قیمت اوراق'!A:A,A9:B9)</f>
        <v>0</v>
      </c>
      <c r="G9">
        <v>0</v>
      </c>
      <c r="H9" s="113">
        <f>SUMIFS('درآمد ناشی از فروش'!G:G,'درآمد ناشی از فروش'!A:A,A9)</f>
        <v>0</v>
      </c>
      <c r="I9" s="126"/>
      <c r="J9" s="115">
        <f t="shared" ref="J9:J19" si="0">D9+F9+H9</f>
        <v>0</v>
      </c>
      <c r="K9" s="114"/>
      <c r="L9" s="122">
        <f>J9/درآمد!$M$1</f>
        <v>0</v>
      </c>
      <c r="M9" s="114"/>
      <c r="N9" s="113">
        <f>SUMIFS('درآمد سود سهام'!S:S,'درآمد سود سهام'!A:A,A9)</f>
        <v>11200000000</v>
      </c>
      <c r="O9" s="114"/>
      <c r="P9" s="113" cm="1">
        <f t="array" ref="P9:Q9">SUMIFS('درآمد ناشی از تغییر قیمت اوراق'!Q:Q,'درآمد ناشی از تغییر قیمت اوراق'!A:A,'درآمد سرمایه گذاری در سهام'!A9:B9)</f>
        <v>0</v>
      </c>
      <c r="Q9">
        <v>0</v>
      </c>
      <c r="R9" s="116">
        <f>SUMIFS('درآمد ناشی از فروش'!Q:Q,'درآمد ناشی از فروش'!A:A,A9)</f>
        <v>3997793834</v>
      </c>
      <c r="T9" s="116">
        <f t="shared" ref="T9:T19" si="1">R9+P9+N9</f>
        <v>15197793834</v>
      </c>
      <c r="U9" s="114"/>
      <c r="V9" s="119">
        <f>T9/درآمد!$F$13</f>
        <v>4.9529562785521862E-3</v>
      </c>
    </row>
    <row r="10" spans="1:26" ht="21.75" customHeight="1" x14ac:dyDescent="0.2">
      <c r="A10" s="187" t="s">
        <v>25</v>
      </c>
      <c r="B10" s="187"/>
      <c r="C10" s="114"/>
      <c r="D10" s="113">
        <f>SUMIFS('درآمد سود سهام'!M:M,'درآمد سود سهام'!A:A,A10)</f>
        <v>0</v>
      </c>
      <c r="E10" s="114"/>
      <c r="F10" s="113" cm="1">
        <f t="array" ref="F10:G10">SUMIFS('درآمد ناشی از تغییر قیمت اوراق'!I:I,'درآمد ناشی از تغییر قیمت اوراق'!A:A,A10:B10)</f>
        <v>-4567162725</v>
      </c>
      <c r="G10">
        <v>0</v>
      </c>
      <c r="H10" s="113">
        <f>SUMIFS('درآمد ناشی از فروش'!G:G,'درآمد ناشی از فروش'!A:A,A10)</f>
        <v>0</v>
      </c>
      <c r="I10" s="126"/>
      <c r="J10" s="116">
        <f t="shared" si="0"/>
        <v>-4567162725</v>
      </c>
      <c r="K10" s="114"/>
      <c r="L10" s="123">
        <f>J10/درآمد!$M$1</f>
        <v>-2.3618934005209704E-3</v>
      </c>
      <c r="M10" s="114"/>
      <c r="N10" s="113">
        <f>SUMIFS('درآمد سود سهام'!S:S,'درآمد سود سهام'!A:A,A10)</f>
        <v>3777700000</v>
      </c>
      <c r="O10" s="114"/>
      <c r="P10" s="113" cm="1">
        <f t="array" ref="P10:Q10">SUMIFS('درآمد ناشی از تغییر قیمت اوراق'!Q:Q,'درآمد ناشی از تغییر قیمت اوراق'!A:A,'درآمد سرمایه گذاری در سهام'!A10:B10)</f>
        <v>1603581599</v>
      </c>
      <c r="Q10">
        <v>0</v>
      </c>
      <c r="R10" s="116">
        <f>SUMIFS('درآمد ناشی از فروش'!Q:Q,'درآمد ناشی از فروش'!A:A,A10)</f>
        <v>7835585519</v>
      </c>
      <c r="T10" s="116">
        <f t="shared" si="1"/>
        <v>13216867118</v>
      </c>
      <c r="U10" s="114"/>
      <c r="V10" s="120">
        <f>T10/درآمد!$F$13</f>
        <v>4.3073728785843479E-3</v>
      </c>
    </row>
    <row r="11" spans="1:26" ht="21.75" customHeight="1" x14ac:dyDescent="0.2">
      <c r="A11" s="187" t="s">
        <v>26</v>
      </c>
      <c r="B11" s="187"/>
      <c r="C11" s="114"/>
      <c r="D11" s="113">
        <f>SUMIFS('درآمد سود سهام'!M:M,'درآمد سود سهام'!A:A,A11)</f>
        <v>0</v>
      </c>
      <c r="E11" s="114"/>
      <c r="F11" s="113" cm="1">
        <f t="array" ref="F11:G11">SUMIFS('درآمد ناشی از تغییر قیمت اوراق'!I:I,'درآمد ناشی از تغییر قیمت اوراق'!A:A,A11:B11)</f>
        <v>0</v>
      </c>
      <c r="G11">
        <v>0</v>
      </c>
      <c r="H11" s="113">
        <f>SUMIFS('درآمد ناشی از فروش'!G:G,'درآمد ناشی از فروش'!A:A,A11)</f>
        <v>0</v>
      </c>
      <c r="I11" s="126"/>
      <c r="J11" s="116">
        <f t="shared" si="0"/>
        <v>0</v>
      </c>
      <c r="K11" s="114"/>
      <c r="L11" s="123">
        <f>J11/درآمد!$M$1</f>
        <v>0</v>
      </c>
      <c r="M11" s="114"/>
      <c r="N11" s="113">
        <f>SUMIFS('درآمد سود سهام'!S:S,'درآمد سود سهام'!A:A,A11)</f>
        <v>0</v>
      </c>
      <c r="O11" s="114"/>
      <c r="P11" s="113" cm="1">
        <f t="array" ref="P11:Q11">SUMIFS('درآمد ناشی از تغییر قیمت اوراق'!Q:Q,'درآمد ناشی از تغییر قیمت اوراق'!A:A,'درآمد سرمایه گذاری در سهام'!A11:B11)</f>
        <v>0</v>
      </c>
      <c r="Q11">
        <v>0</v>
      </c>
      <c r="R11" s="116">
        <f>SUMIFS('درآمد ناشی از فروش'!Q:Q,'درآمد ناشی از فروش'!A:A,A11)</f>
        <v>9100343542</v>
      </c>
      <c r="T11" s="116">
        <f t="shared" si="1"/>
        <v>9100343542</v>
      </c>
      <c r="U11" s="114"/>
      <c r="V11" s="120">
        <f>T11/درآمد!$F$13</f>
        <v>2.965799126876795E-3</v>
      </c>
    </row>
    <row r="12" spans="1:26" ht="21.75" customHeight="1" x14ac:dyDescent="0.2">
      <c r="A12" s="187" t="s">
        <v>262</v>
      </c>
      <c r="B12" s="187"/>
      <c r="C12" s="114"/>
      <c r="D12" s="113">
        <f>SUMIFS('درآمد سود سهام'!M:M,'درآمد سود سهام'!A:A,A12)</f>
        <v>0</v>
      </c>
      <c r="E12" s="114"/>
      <c r="F12" s="113" cm="1">
        <f t="array" ref="F12:G12">SUMIFS('درآمد ناشی از تغییر قیمت اوراق'!I:I,'درآمد ناشی از تغییر قیمت اوراق'!A:A,A12:B12)</f>
        <v>0</v>
      </c>
      <c r="G12">
        <v>0</v>
      </c>
      <c r="H12" s="113">
        <f>SUMIFS('درآمد ناشی از فروش'!G:G,'درآمد ناشی از فروش'!A:A,A12)</f>
        <v>0</v>
      </c>
      <c r="I12" s="126"/>
      <c r="J12" s="116">
        <f t="shared" si="0"/>
        <v>0</v>
      </c>
      <c r="K12" s="114"/>
      <c r="L12" s="123">
        <f>J12/درآمد!$M$1</f>
        <v>0</v>
      </c>
      <c r="M12" s="114"/>
      <c r="N12" s="113">
        <f>SUMIFS('درآمد سود سهام'!S:S,'درآمد سود سهام'!A:A,A12)</f>
        <v>0</v>
      </c>
      <c r="O12" s="114"/>
      <c r="P12" s="113" cm="1">
        <f t="array" ref="P12:Q12">SUMIFS('درآمد ناشی از تغییر قیمت اوراق'!Q:Q,'درآمد ناشی از تغییر قیمت اوراق'!A:A,'درآمد سرمایه گذاری در سهام'!A14:B14)</f>
        <v>0</v>
      </c>
      <c r="Q12">
        <v>0</v>
      </c>
      <c r="R12" s="116">
        <f>SUMIFS('درآمد ناشی از فروش'!Q:Q,'درآمد ناشی از فروش'!A:A,A12)</f>
        <v>7705357100</v>
      </c>
      <c r="T12" s="116">
        <f t="shared" si="1"/>
        <v>7705357100</v>
      </c>
      <c r="U12" s="114"/>
      <c r="V12" s="120">
        <f>T12/درآمد!$F$13</f>
        <v>2.5111734797686074E-3</v>
      </c>
    </row>
    <row r="13" spans="1:26" ht="21.75" customHeight="1" x14ac:dyDescent="0.2">
      <c r="A13" s="187" t="s">
        <v>18</v>
      </c>
      <c r="B13" s="187"/>
      <c r="C13" s="114"/>
      <c r="D13" s="113">
        <f>SUMIFS('درآمد سود سهام'!M:M,'درآمد سود سهام'!A:A,A13)</f>
        <v>0</v>
      </c>
      <c r="E13" s="114"/>
      <c r="F13" s="113" cm="1">
        <f t="array" ref="F13:G13">SUMIFS('درآمد ناشی از تغییر قیمت اوراق'!I:I,'درآمد ناشی از تغییر قیمت اوراق'!A:A,A13:B13)</f>
        <v>0</v>
      </c>
      <c r="G13">
        <v>0</v>
      </c>
      <c r="H13" s="113">
        <f>SUMIFS('درآمد ناشی از فروش'!G:G,'درآمد ناشی از فروش'!A:A,A13)</f>
        <v>0</v>
      </c>
      <c r="I13" s="126"/>
      <c r="J13" s="116">
        <f t="shared" si="0"/>
        <v>0</v>
      </c>
      <c r="K13" s="114"/>
      <c r="L13" s="123">
        <f>J13/درآمد!$M$1</f>
        <v>0</v>
      </c>
      <c r="M13" s="114"/>
      <c r="N13" s="113">
        <f>SUMIFS('درآمد سود سهام'!S:S,'درآمد سود سهام'!A:A,A13)</f>
        <v>1640000000</v>
      </c>
      <c r="O13" s="114"/>
      <c r="P13" s="113" cm="1">
        <f t="array" ref="P13:Q13">SUMIFS('درآمد ناشی از تغییر قیمت اوراق'!Q:Q,'درآمد ناشی از تغییر قیمت اوراق'!A:A,'درآمد سرمایه گذاری در سهام'!A13:B13)</f>
        <v>0</v>
      </c>
      <c r="Q13">
        <v>0</v>
      </c>
      <c r="R13" s="116">
        <f>SUMIFS('درآمد ناشی از فروش'!Q:Q,'درآمد ناشی از فروش'!A:A,A13)</f>
        <v>5925322000</v>
      </c>
      <c r="T13" s="116">
        <f t="shared" si="1"/>
        <v>7565322000</v>
      </c>
      <c r="U13" s="114"/>
      <c r="V13" s="120">
        <f>T13/درآمد!$F$13</f>
        <v>2.465536084279598E-3</v>
      </c>
    </row>
    <row r="14" spans="1:26" ht="21.75" customHeight="1" x14ac:dyDescent="0.2">
      <c r="A14" s="187" t="s">
        <v>24</v>
      </c>
      <c r="B14" s="187"/>
      <c r="C14" s="114"/>
      <c r="D14" s="113">
        <f>SUMIFS('درآمد سود سهام'!M:M,'درآمد سود سهام'!A:A,A14)</f>
        <v>0</v>
      </c>
      <c r="E14" s="114"/>
      <c r="F14" s="113" cm="1">
        <f t="array" ref="F14:G14">SUMIFS('درآمد ناشی از تغییر قیمت اوراق'!I:I,'درآمد ناشی از تغییر قیمت اوراق'!A:A,A14:B14)</f>
        <v>0</v>
      </c>
      <c r="G14">
        <v>0</v>
      </c>
      <c r="H14" s="113">
        <f>SUMIFS('درآمد ناشی از فروش'!G:G,'درآمد ناشی از فروش'!A:A,A14)</f>
        <v>0</v>
      </c>
      <c r="I14" s="126"/>
      <c r="J14" s="116">
        <f t="shared" si="0"/>
        <v>0</v>
      </c>
      <c r="K14" s="114"/>
      <c r="L14" s="124">
        <f>J14/درآمد!$M$1</f>
        <v>0</v>
      </c>
      <c r="M14" s="114"/>
      <c r="N14" s="113">
        <f>SUMIFS('درآمد سود سهام'!S:S,'درآمد سود سهام'!A:A,A14)</f>
        <v>3825000000</v>
      </c>
      <c r="O14" s="114"/>
      <c r="P14" s="113" cm="1">
        <f t="array" ref="P14:Q14">SUMIFS('درآمد ناشی از تغییر قیمت اوراق'!Q:Q,'درآمد ناشی از تغییر قیمت اوراق'!A:A,'درآمد سرمایه گذاری در سهام'!A15:B15)</f>
        <v>-1056426641</v>
      </c>
      <c r="Q14">
        <v>0</v>
      </c>
      <c r="R14" s="116">
        <f>SUMIFS('درآمد ناشی از فروش'!Q:Q,'درآمد ناشی از فروش'!A:A,A14)</f>
        <v>2505123749</v>
      </c>
      <c r="T14" s="116">
        <f t="shared" si="1"/>
        <v>5273697108</v>
      </c>
      <c r="U14" s="114"/>
      <c r="V14" s="120">
        <f>T14/درآمد!$F$13</f>
        <v>1.7186962454915945E-3</v>
      </c>
    </row>
    <row r="15" spans="1:26" ht="21.75" customHeight="1" x14ac:dyDescent="0.2">
      <c r="A15" s="187" t="s">
        <v>20</v>
      </c>
      <c r="B15" s="187"/>
      <c r="C15" s="114"/>
      <c r="D15" s="113">
        <f>SUMIFS('درآمد سود سهام'!M:M,'درآمد سود سهام'!A:A,A15)</f>
        <v>0</v>
      </c>
      <c r="E15" s="114"/>
      <c r="F15" s="113" cm="1">
        <f t="array" ref="F15:G15">SUMIFS('درآمد ناشی از تغییر قیمت اوراق'!I:I,'درآمد ناشی از تغییر قیمت اوراق'!A:A,A15:B15)</f>
        <v>-381938861</v>
      </c>
      <c r="G15">
        <v>0</v>
      </c>
      <c r="H15" s="113">
        <f>SUMIFS('درآمد ناشی از فروش'!G:G,'درآمد ناشی از فروش'!A:A,A15)</f>
        <v>0</v>
      </c>
      <c r="I15" s="126"/>
      <c r="J15" s="116">
        <f t="shared" si="0"/>
        <v>-381938861</v>
      </c>
      <c r="K15" s="114"/>
      <c r="L15" s="123">
        <f>J15/درآمد!$M$1</f>
        <v>-1.9751844405727764E-4</v>
      </c>
      <c r="M15" s="114"/>
      <c r="N15" s="113">
        <f>SUMIFS('درآمد سود سهام'!S:S,'درآمد سود سهام'!A:A,A15)</f>
        <v>0</v>
      </c>
      <c r="O15" s="114"/>
      <c r="P15" s="113" cm="1">
        <f t="array" ref="P15:Q15">SUMIFS('درآمد ناشی از تغییر قیمت اوراق'!Q:Q,'درآمد ناشی از تغییر قیمت اوراق'!A:A,'درآمد سرمایه گذاری در سهام'!A19:B19)</f>
        <v>0</v>
      </c>
      <c r="Q15">
        <v>0</v>
      </c>
      <c r="R15" s="116">
        <f>SUMIFS('درآمد ناشی از فروش'!Q:Q,'درآمد ناشی از فروش'!A:A,A15)</f>
        <v>6207837000</v>
      </c>
      <c r="T15" s="116">
        <f t="shared" si="1"/>
        <v>6207837000</v>
      </c>
      <c r="U15" s="114"/>
      <c r="V15" s="120">
        <f>T15/درآمد!$F$13</f>
        <v>2.0231321454428522E-3</v>
      </c>
    </row>
    <row r="16" spans="1:26" ht="21.75" customHeight="1" x14ac:dyDescent="0.2">
      <c r="A16" s="187" t="s">
        <v>21</v>
      </c>
      <c r="B16" s="187"/>
      <c r="C16" s="114"/>
      <c r="D16" s="113">
        <f>SUMIFS('درآمد سود سهام'!M:M,'درآمد سود سهام'!A:A,A16)</f>
        <v>2632914046</v>
      </c>
      <c r="E16" s="114"/>
      <c r="F16" s="113" cm="1">
        <f t="array" ref="F16:G16">SUMIFS('درآمد ناشی از تغییر قیمت اوراق'!I:I,'درآمد ناشی از تغییر قیمت اوراق'!A:A,A16:B16)</f>
        <v>-4248654304</v>
      </c>
      <c r="G16">
        <v>0</v>
      </c>
      <c r="H16" s="113">
        <f>SUMIFS('درآمد ناشی از فروش'!G:G,'درآمد ناشی از فروش'!A:A,A16)</f>
        <v>0</v>
      </c>
      <c r="I16" s="126"/>
      <c r="J16" s="116">
        <f t="shared" si="0"/>
        <v>-1615740258</v>
      </c>
      <c r="K16" s="114"/>
      <c r="L16" s="123">
        <f>J16/درآمد!$M$1</f>
        <v>-8.355748376200566E-4</v>
      </c>
      <c r="M16" s="114"/>
      <c r="N16" s="113">
        <f>SUMIFS('درآمد سود سهام'!S:S,'درآمد سود سهام'!A:A,A16)</f>
        <v>2632914046</v>
      </c>
      <c r="O16" s="114"/>
      <c r="P16" s="113" cm="1">
        <f t="array" ref="P16:Q16">SUMIFS('درآمد ناشی از تغییر قیمت اوراق'!Q:Q,'درآمد ناشی از تغییر قیمت اوراق'!A:A,'درآمد سرمایه گذاری در سهام'!A17:B17)</f>
        <v>-97216323</v>
      </c>
      <c r="Q16">
        <v>0</v>
      </c>
      <c r="R16" s="116">
        <f>SUMIFS('درآمد ناشی از فروش'!Q:Q,'درآمد ناشی از فروش'!A:A,A16)</f>
        <v>7237253998</v>
      </c>
      <c r="T16" s="116">
        <f t="shared" si="1"/>
        <v>9772951721</v>
      </c>
      <c r="U16" s="114"/>
      <c r="V16" s="121">
        <f>T16/درآمد!$F$13</f>
        <v>3.1850019229912353E-3</v>
      </c>
    </row>
    <row r="17" spans="1:22" ht="21.75" customHeight="1" x14ac:dyDescent="0.2">
      <c r="A17" s="187" t="s">
        <v>23</v>
      </c>
      <c r="B17" s="187"/>
      <c r="C17" s="114"/>
      <c r="D17" s="113">
        <f>SUMIFS('درآمد سود سهام'!M:M,'درآمد سود سهام'!A:A,A17)</f>
        <v>31741549</v>
      </c>
      <c r="E17" s="114"/>
      <c r="F17" s="113" cm="1">
        <f t="array" ref="F17:G17">SUMIFS('درآمد ناشی از تغییر قیمت اوراق'!I:I,'درآمد ناشی از تغییر قیمت اوراق'!A:A,A17:B17)</f>
        <v>-53843274</v>
      </c>
      <c r="G17">
        <v>0</v>
      </c>
      <c r="H17" s="113">
        <f>SUMIFS('درآمد ناشی از فروش'!G:G,'درآمد ناشی از فروش'!A:A,A17)</f>
        <v>0</v>
      </c>
      <c r="I17" s="126"/>
      <c r="J17" s="116">
        <f t="shared" si="0"/>
        <v>-22101725</v>
      </c>
      <c r="K17" s="114"/>
      <c r="L17" s="123">
        <f>J17/درآمد!$M$1</f>
        <v>-1.1429835449453872E-5</v>
      </c>
      <c r="M17" s="114"/>
      <c r="N17" s="113">
        <f>SUMIFS('درآمد سود سهام'!S:S,'درآمد سود سهام'!A:A,A17)</f>
        <v>31741549</v>
      </c>
      <c r="O17" s="114"/>
      <c r="P17" s="113" cm="1">
        <f t="array" ref="P17:Q17">SUMIFS('درآمد ناشی از تغییر قیمت اوراق'!Q:Q,'درآمد ناشی از تغییر قیمت اوراق'!A:A,'درآمد سرمایه گذاری در سهام'!A12:B12)</f>
        <v>0</v>
      </c>
      <c r="Q17">
        <v>0</v>
      </c>
      <c r="R17" s="116">
        <f>SUMIFS('درآمد ناشی از فروش'!Q:Q,'درآمد ناشی از فروش'!A:A,A17)</f>
        <v>-7272</v>
      </c>
      <c r="T17" s="116">
        <f t="shared" si="1"/>
        <v>31734277</v>
      </c>
      <c r="U17" s="114"/>
      <c r="V17" s="120">
        <f>T17/درآمد!$F$13</f>
        <v>1.0342190993592092E-5</v>
      </c>
    </row>
    <row r="18" spans="1:22" ht="21.75" customHeight="1" x14ac:dyDescent="0.2">
      <c r="A18" s="187" t="s">
        <v>17</v>
      </c>
      <c r="B18" s="187"/>
      <c r="C18" s="114"/>
      <c r="D18" s="113">
        <f>SUMIFS('درآمد سود سهام'!M:M,'درآمد سود سهام'!A:A,A18)</f>
        <v>0</v>
      </c>
      <c r="E18" s="114"/>
      <c r="F18" s="113" cm="1">
        <f t="array" ref="F18:G18">SUMIFS('درآمد ناشی از تغییر قیمت اوراق'!I:I,'درآمد ناشی از تغییر قیمت اوراق'!A:A,A18:B18)</f>
        <v>-4107941445</v>
      </c>
      <c r="G18">
        <v>0</v>
      </c>
      <c r="H18" s="113">
        <f>SUMIFS('درآمد ناشی از فروش'!G:G,'درآمد ناشی از فروش'!A:A,A18)</f>
        <v>0</v>
      </c>
      <c r="I18" s="126"/>
      <c r="J18" s="116">
        <f t="shared" si="0"/>
        <v>-4107941445</v>
      </c>
      <c r="K18" s="114"/>
      <c r="L18" s="124">
        <f>J18/درآمد!$M$1</f>
        <v>-2.1244086039592727E-3</v>
      </c>
      <c r="M18" s="114"/>
      <c r="N18" s="113">
        <f>SUMIFS('درآمد سود سهام'!S:S,'درآمد سود سهام'!A:A,A18)</f>
        <v>849150000</v>
      </c>
      <c r="O18" s="114"/>
      <c r="P18" s="113" cm="1">
        <f t="array" ref="P18:Q18">SUMIFS('درآمد ناشی از تغییر قیمت اوراق'!Q:Q,'درآمد ناشی از تغییر قیمت اوراق'!A:A,'درآمد سرمایه گذاری در سهام'!A16:B16)</f>
        <v>-7989096371</v>
      </c>
      <c r="Q18">
        <v>0</v>
      </c>
      <c r="R18" s="116">
        <f>SUMIFS('درآمد ناشی از فروش'!Q:Q,'درآمد ناشی از فروش'!A:A,A18)</f>
        <v>0</v>
      </c>
      <c r="T18" s="116">
        <f t="shared" si="1"/>
        <v>-7139946371</v>
      </c>
      <c r="U18" s="114"/>
      <c r="V18" s="121">
        <f>T18/درآمد!$F$13</f>
        <v>-2.3269062992324276E-3</v>
      </c>
    </row>
    <row r="19" spans="1:22" ht="21.75" customHeight="1" x14ac:dyDescent="0.2">
      <c r="A19" s="187" t="s">
        <v>19</v>
      </c>
      <c r="B19" s="187"/>
      <c r="C19" s="114"/>
      <c r="D19" s="113">
        <f>SUMIFS('درآمد سود سهام'!M:M,'درآمد سود سهام'!A:A,A19)</f>
        <v>0</v>
      </c>
      <c r="E19" s="114"/>
      <c r="F19" s="113" cm="1">
        <f t="array" ref="F19:G19">SUMIFS('درآمد ناشی از تغییر قیمت اوراق'!I:I,'درآمد ناشی از تغییر قیمت اوراق'!A:A,A19:B19)</f>
        <v>0</v>
      </c>
      <c r="G19">
        <v>0</v>
      </c>
      <c r="H19" s="113">
        <f>SUMIFS('درآمد ناشی از فروش'!G:G,'درآمد ناشی از فروش'!A:A,A19)</f>
        <v>0</v>
      </c>
      <c r="I19" s="126"/>
      <c r="J19" s="116">
        <f t="shared" si="0"/>
        <v>0</v>
      </c>
      <c r="K19" s="114"/>
      <c r="L19" s="123">
        <f>J19/درآمد!$M$1</f>
        <v>0</v>
      </c>
      <c r="M19" s="114"/>
      <c r="N19" s="113">
        <f>SUMIFS('درآمد سود سهام'!S:S,'درآمد سود سهام'!A:A,A19)</f>
        <v>9050000000</v>
      </c>
      <c r="O19" s="114"/>
      <c r="P19" s="113" cm="1">
        <f t="array" ref="P19:Q19">SUMIFS('درآمد ناشی از تغییر قیمت اوراق'!Q:Q,'درآمد ناشی از تغییر قیمت اوراق'!A:A,'درآمد سرمایه گذاری در سهام'!A18:B18)</f>
        <v>-26828234035</v>
      </c>
      <c r="Q19">
        <v>0</v>
      </c>
      <c r="R19" s="116">
        <f>SUMIFS('درآمد ناشی از فروش'!Q:Q,'درآمد ناشی از فروش'!A:A,A19)</f>
        <v>1180085750</v>
      </c>
      <c r="T19" s="116">
        <f t="shared" si="1"/>
        <v>-16598148285</v>
      </c>
      <c r="U19" s="114"/>
      <c r="V19" s="120">
        <f>T19/درآمد!$F$13</f>
        <v>-5.409331358122103E-3</v>
      </c>
    </row>
    <row r="20" spans="1:22" ht="21.75" customHeight="1" thickBot="1" x14ac:dyDescent="0.25">
      <c r="A20" s="229"/>
      <c r="B20" s="229"/>
      <c r="C20" s="114"/>
      <c r="D20" s="117">
        <f>SUM(D9:D19)</f>
        <v>2664655595</v>
      </c>
      <c r="E20" s="114"/>
      <c r="F20" s="118">
        <f>SUM(F9:F19)</f>
        <v>-13359540609</v>
      </c>
      <c r="G20" s="114"/>
      <c r="H20" s="118">
        <f>SUM(H9:H19)</f>
        <v>0</v>
      </c>
      <c r="I20" s="114"/>
      <c r="J20" s="177">
        <f>SUM(J9:J19)</f>
        <v>-10694885014</v>
      </c>
      <c r="K20" s="114"/>
      <c r="L20" s="125">
        <f>SUM(L9:L19)</f>
        <v>-5.5308251216070314E-3</v>
      </c>
      <c r="M20" s="114"/>
      <c r="N20" s="117">
        <f>SUM(N9:N19)</f>
        <v>33006505595</v>
      </c>
      <c r="O20" s="117">
        <f t="shared" ref="O20" si="2">SUM(O9:O19)</f>
        <v>0</v>
      </c>
      <c r="P20" s="117">
        <f>SUM(P9:P19)</f>
        <v>-34367391771</v>
      </c>
      <c r="Q20" s="114"/>
      <c r="R20" s="200">
        <f>SUM(R9:R19)</f>
        <v>51694695220</v>
      </c>
      <c r="S20" s="114"/>
      <c r="T20" s="117">
        <f>SUM(T9:T19)</f>
        <v>50333809044</v>
      </c>
      <c r="U20" s="114"/>
      <c r="V20" s="128">
        <f>SUM(V9:V19)</f>
        <v>1.6403772695626283E-2</v>
      </c>
    </row>
    <row r="21" spans="1:22" ht="13.5" thickTop="1" x14ac:dyDescent="0.2"/>
  </sheetData>
  <sheetProtection algorithmName="SHA-512" hashValue="CRNnne1hZz+ZkI/b5eDlYEnhgsGMOnUkDkyLsXMVLSfDmByJ7OPDTlDyQVHTAiehU5uFnKHHcsRbaadBqS+Eqg==" saltValue="qPY2MjKAGWn9+4WqwiaUmA==" spinCount="100000" sheet="1" objects="1" scenarios="1" selectLockedCells="1" autoFilter="0" selectUnlockedCells="1"/>
  <sortState xmlns:xlrd2="http://schemas.microsoft.com/office/spreadsheetml/2017/richdata2" ref="A9:V19">
    <sortCondition descending="1" ref="T9:T19"/>
  </sortState>
  <mergeCells count="16">
    <mergeCell ref="A20:B20"/>
    <mergeCell ref="J7:L7"/>
    <mergeCell ref="T7:V7"/>
    <mergeCell ref="A7:B8"/>
    <mergeCell ref="D7:D8"/>
    <mergeCell ref="F7:F8"/>
    <mergeCell ref="H7:H8"/>
    <mergeCell ref="N7:N8"/>
    <mergeCell ref="R7:R8"/>
    <mergeCell ref="P7:P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18</vt:i4>
      </vt:variant>
    </vt:vector>
  </HeadingPairs>
  <TitlesOfParts>
    <vt:vector size="37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مبالغ تخصیصی اوراق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Sahar Sadat Akhlaghi</cp:lastModifiedBy>
  <cp:lastPrinted>2024-10-26T12:58:43Z</cp:lastPrinted>
  <dcterms:created xsi:type="dcterms:W3CDTF">2024-08-28T07:34:27Z</dcterms:created>
  <dcterms:modified xsi:type="dcterms:W3CDTF">2024-10-30T11:40:54Z</dcterms:modified>
</cp:coreProperties>
</file>