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1465263\Desktop\گزارش پرتفو آبان 1403\"/>
    </mc:Choice>
  </mc:AlternateContent>
  <xr:revisionPtr revIDLastSave="0" documentId="13_ncr:1_{5A14B672-266E-4CCB-940B-082736FC3A99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صورت وضعیت" sheetId="1" r:id="rId1"/>
    <sheet name="سهام" sheetId="2" r:id="rId2"/>
    <sheet name="اوراق مشتقه" sheetId="3" state="hidden" r:id="rId3"/>
    <sheet name="واحدهای صندوق" sheetId="4" r:id="rId4"/>
    <sheet name="اوراق" sheetId="5" r:id="rId5"/>
    <sheet name="سپرده " sheetId="23" r:id="rId6"/>
    <sheet name="تعدیل قیمت" sheetId="6" r:id="rId7"/>
    <sheet name="سپرده" sheetId="7" state="hidden" r:id="rId8"/>
    <sheet name="درآمد" sheetId="8" r:id="rId9"/>
    <sheet name="درآمد سرمایه گذاری در سهام" sheetId="9" r:id="rId10"/>
    <sheet name="درآمد سرمایه گذاری در صندوق" sheetId="10" r:id="rId11"/>
    <sheet name="درآمد سرمایه گذاری در اوراق به" sheetId="11" r:id="rId12"/>
    <sheet name="درآمد سپرده بانکی" sheetId="13" r:id="rId13"/>
    <sheet name="سایر درآمدها" sheetId="14" r:id="rId14"/>
    <sheet name="مبالغ تخصیصی اوراق" sheetId="22" r:id="rId15"/>
    <sheet name="درآمد سود سهام" sheetId="15" r:id="rId16"/>
    <sheet name="سود اوراق بهادار" sheetId="17" r:id="rId17"/>
    <sheet name="سود سپرده بانکی" sheetId="18" r:id="rId18"/>
    <sheet name="درآمد ناشی از فروش" sheetId="19" r:id="rId19"/>
    <sheet name="درآمد ناشی از تغییر قیمت اوراق" sheetId="21" r:id="rId20"/>
  </sheets>
  <externalReferences>
    <externalReference r:id="rId21"/>
  </externalReferences>
  <definedNames>
    <definedName name="_xlnm._FilterDatabase" localSheetId="1" hidden="1">سهام!$A$9:$AB$14</definedName>
    <definedName name="_xlnm._FilterDatabase" localSheetId="16" hidden="1">'سود اوراق بهادار'!$A$8:$T$39</definedName>
    <definedName name="_xlnm.Print_Area" localSheetId="4">اوراق!$A$1:$AL$30</definedName>
    <definedName name="_xlnm.Print_Area" localSheetId="2">'اوراق مشتقه'!$A$1:$S$6</definedName>
    <definedName name="_xlnm.Print_Area" localSheetId="6">'تعدیل قیمت'!$A$1:$N$11</definedName>
    <definedName name="_xlnm.Print_Area" localSheetId="8">درآمد!$A$1:$K$13</definedName>
    <definedName name="_xlnm.Print_Area" localSheetId="12">'درآمد سپرده بانکی'!$A$1:$K$19</definedName>
    <definedName name="_xlnm.Print_Area" localSheetId="11">'درآمد سرمایه گذاری در اوراق به'!$A$1:$R$37</definedName>
    <definedName name="_xlnm.Print_Area" localSheetId="9">'درآمد سرمایه گذاری در سهام'!$A$1:$W$20</definedName>
    <definedName name="_xlnm.Print_Area" localSheetId="10">'درآمد سرمایه گذاری در صندوق'!$A$1:$V$13</definedName>
    <definedName name="_xlnm.Print_Area" localSheetId="15">'درآمد سود سهام'!$A$1:$T$17</definedName>
    <definedName name="_xlnm.Print_Area" localSheetId="19">'درآمد ناشی از تغییر قیمت اوراق'!$A$1:$S$29</definedName>
    <definedName name="_xlnm.Print_Area" localSheetId="18">'درآمد ناشی از فروش'!$A$1:$R$31</definedName>
    <definedName name="_xlnm.Print_Area" localSheetId="13">'سایر درآمدها'!$A$1:$G$10</definedName>
    <definedName name="_xlnm.Print_Area" localSheetId="7">سپرده!$A$1:$L$52</definedName>
    <definedName name="_xlnm.Print_Area" localSheetId="1">سهام!$A$1:$AB$15</definedName>
    <definedName name="_xlnm.Print_Area" localSheetId="16">'سود اوراق بهادار'!$A$1:$T$40</definedName>
    <definedName name="_xlnm.Print_Area" localSheetId="17">'سود سپرده بانکی'!$A$1:$N$22</definedName>
    <definedName name="_xlnm.Print_Area" localSheetId="0">'صورت وضعیت'!$B$1:$B$9</definedName>
    <definedName name="_xlnm.Print_Area" localSheetId="3">'واحدهای صندوق'!$A$1:$Z$12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5" i="19" l="1"/>
  <c r="Q27" i="19"/>
  <c r="Q30" i="19"/>
  <c r="Q18" i="19"/>
  <c r="Q22" i="19"/>
  <c r="Q29" i="19"/>
  <c r="Q23" i="19"/>
  <c r="Q20" i="19"/>
  <c r="Q19" i="19"/>
  <c r="Q17" i="19"/>
  <c r="Q12" i="19"/>
  <c r="Q14" i="19"/>
  <c r="Q26" i="19"/>
  <c r="Q15" i="19"/>
  <c r="Q16" i="19"/>
  <c r="Q10" i="19"/>
  <c r="Q9" i="19"/>
  <c r="Q24" i="19"/>
  <c r="Q21" i="19"/>
  <c r="Q8" i="19"/>
  <c r="Q13" i="19"/>
  <c r="Q28" i="19"/>
  <c r="Q11" i="19"/>
  <c r="Q31" i="19" l="1"/>
  <c r="S15" i="15"/>
  <c r="S11" i="15"/>
  <c r="S10" i="15"/>
  <c r="S16" i="15"/>
  <c r="S14" i="15"/>
  <c r="S12" i="15"/>
  <c r="S8" i="15"/>
  <c r="S9" i="15"/>
  <c r="S13" i="15"/>
  <c r="N9" i="17"/>
  <c r="N10" i="17"/>
  <c r="N11" i="17"/>
  <c r="N13" i="17"/>
  <c r="N12" i="17"/>
  <c r="N39" i="17"/>
  <c r="N33" i="17"/>
  <c r="N34" i="17"/>
  <c r="N35" i="17"/>
  <c r="N36" i="17"/>
  <c r="N37" i="17"/>
  <c r="N38" i="17"/>
  <c r="N21" i="17"/>
  <c r="N20" i="17"/>
  <c r="N22" i="17"/>
  <c r="N19" i="17"/>
  <c r="N25" i="17"/>
  <c r="N29" i="17"/>
  <c r="N14" i="17"/>
  <c r="N15" i="17"/>
  <c r="N28" i="17"/>
  <c r="N23" i="17"/>
  <c r="N26" i="17"/>
  <c r="N31" i="17"/>
  <c r="N30" i="17"/>
  <c r="N24" i="17"/>
  <c r="N27" i="17"/>
  <c r="N32" i="17"/>
  <c r="N17" i="17"/>
  <c r="N16" i="17"/>
  <c r="N18" i="17"/>
  <c r="N8" i="17"/>
  <c r="T9" i="17"/>
  <c r="T10" i="17"/>
  <c r="T11" i="17"/>
  <c r="T13" i="17"/>
  <c r="T12" i="17"/>
  <c r="T39" i="17"/>
  <c r="T33" i="17"/>
  <c r="T34" i="17"/>
  <c r="T35" i="17"/>
  <c r="T36" i="17"/>
  <c r="T37" i="17"/>
  <c r="T38" i="17"/>
  <c r="T21" i="17"/>
  <c r="T20" i="17"/>
  <c r="T22" i="17"/>
  <c r="T19" i="17"/>
  <c r="T25" i="17"/>
  <c r="T29" i="17"/>
  <c r="T14" i="17"/>
  <c r="T15" i="17"/>
  <c r="T28" i="17"/>
  <c r="T23" i="17"/>
  <c r="T26" i="17"/>
  <c r="T31" i="17"/>
  <c r="T30" i="17"/>
  <c r="T24" i="17"/>
  <c r="T27" i="17"/>
  <c r="T32" i="17"/>
  <c r="T17" i="17"/>
  <c r="T16" i="17"/>
  <c r="T18" i="17"/>
  <c r="T8" i="17"/>
  <c r="G9" i="18"/>
  <c r="G10" i="18"/>
  <c r="G11" i="18"/>
  <c r="G12" i="18"/>
  <c r="G13" i="18"/>
  <c r="G14" i="18"/>
  <c r="G15" i="18"/>
  <c r="G16" i="18"/>
  <c r="G17" i="18"/>
  <c r="G18" i="18"/>
  <c r="G19" i="18"/>
  <c r="G20" i="18"/>
  <c r="G8" i="18"/>
  <c r="G21" i="18"/>
  <c r="M12" i="18"/>
  <c r="M9" i="18"/>
  <c r="M10" i="18"/>
  <c r="M11" i="18"/>
  <c r="M13" i="18"/>
  <c r="M14" i="18"/>
  <c r="M15" i="18"/>
  <c r="M16" i="18"/>
  <c r="M17" i="18"/>
  <c r="M18" i="18"/>
  <c r="M19" i="18"/>
  <c r="M20" i="18"/>
  <c r="M8" i="18"/>
  <c r="I20" i="19"/>
  <c r="I19" i="19"/>
  <c r="I17" i="19"/>
  <c r="I12" i="19"/>
  <c r="I14" i="19"/>
  <c r="I26" i="19"/>
  <c r="I15" i="19"/>
  <c r="I16" i="19"/>
  <c r="I10" i="19"/>
  <c r="I9" i="19"/>
  <c r="I24" i="19"/>
  <c r="I21" i="19"/>
  <c r="I8" i="19"/>
  <c r="I13" i="19"/>
  <c r="I28" i="19"/>
  <c r="I25" i="19"/>
  <c r="I27" i="19"/>
  <c r="I30" i="19"/>
  <c r="I18" i="19"/>
  <c r="I22" i="19"/>
  <c r="I29" i="19"/>
  <c r="I23" i="19"/>
  <c r="I11" i="19"/>
  <c r="I26" i="21"/>
  <c r="I28" i="21"/>
  <c r="I14" i="21"/>
  <c r="I18" i="21"/>
  <c r="I16" i="21"/>
  <c r="I15" i="21"/>
  <c r="I17" i="21"/>
  <c r="I19" i="21"/>
  <c r="I11" i="21"/>
  <c r="I13" i="21"/>
  <c r="I8" i="21"/>
  <c r="I25" i="21"/>
  <c r="I22" i="21"/>
  <c r="I9" i="21"/>
  <c r="I21" i="21"/>
  <c r="I24" i="21"/>
  <c r="I20" i="21"/>
  <c r="I27" i="21"/>
  <c r="I23" i="21"/>
  <c r="I12" i="21"/>
  <c r="I10" i="21"/>
  <c r="Q26" i="21"/>
  <c r="Q28" i="21"/>
  <c r="Q14" i="21"/>
  <c r="Q18" i="21"/>
  <c r="Q16" i="21"/>
  <c r="Q15" i="21"/>
  <c r="Q17" i="21"/>
  <c r="Q19" i="21"/>
  <c r="Q11" i="21"/>
  <c r="Q13" i="21"/>
  <c r="Q8" i="21"/>
  <c r="Q25" i="21"/>
  <c r="Q22" i="21"/>
  <c r="Q9" i="21"/>
  <c r="Q21" i="21"/>
  <c r="Q24" i="21"/>
  <c r="Q20" i="21"/>
  <c r="Q27" i="21"/>
  <c r="Q23" i="21"/>
  <c r="Q12" i="21"/>
  <c r="Q10" i="21"/>
  <c r="E31" i="19"/>
  <c r="G31" i="19"/>
  <c r="M31" i="19"/>
  <c r="O31" i="19"/>
  <c r="M21" i="18" l="1"/>
  <c r="I31" i="19"/>
  <c r="Q29" i="21"/>
  <c r="T40" i="17"/>
  <c r="J40" i="17"/>
  <c r="L40" i="17"/>
  <c r="N40" i="17"/>
  <c r="P40" i="17"/>
  <c r="R40" i="17"/>
  <c r="F10" i="14"/>
  <c r="D9" i="11" a="1"/>
  <c r="D9" i="11" s="1"/>
  <c r="D35" i="11" a="1"/>
  <c r="D35" i="11" s="1"/>
  <c r="D31" i="11" a="1"/>
  <c r="D31" i="11" s="1"/>
  <c r="D12" i="11" a="1"/>
  <c r="D12" i="11" s="1"/>
  <c r="D22" i="11" a="1"/>
  <c r="D22" i="11" s="1"/>
  <c r="D18" i="23"/>
  <c r="F18" i="23"/>
  <c r="H18" i="23"/>
  <c r="J18" i="23"/>
  <c r="L13" i="23"/>
  <c r="L12" i="23"/>
  <c r="L16" i="23"/>
  <c r="L15" i="23"/>
  <c r="L10" i="23"/>
  <c r="L9" i="23"/>
  <c r="L14" i="23"/>
  <c r="L17" i="23"/>
  <c r="L11" i="23"/>
  <c r="L18" i="23" l="1"/>
  <c r="H16" i="13"/>
  <c r="D16" i="13"/>
  <c r="O30" i="5"/>
  <c r="Q30" i="5"/>
  <c r="S30" i="5"/>
  <c r="W30" i="5"/>
  <c r="AA30" i="5"/>
  <c r="AG30" i="5"/>
  <c r="AI30" i="5"/>
  <c r="AK11" i="5"/>
  <c r="AK10" i="5"/>
  <c r="AK18" i="5"/>
  <c r="AK25" i="5"/>
  <c r="AK28" i="5"/>
  <c r="AK29" i="5"/>
  <c r="AK13" i="5"/>
  <c r="AK12" i="5"/>
  <c r="AK9" i="5"/>
  <c r="AK17" i="5"/>
  <c r="E12" i="4"/>
  <c r="G12" i="4"/>
  <c r="K12" i="4"/>
  <c r="W12" i="4"/>
  <c r="U12" i="4"/>
  <c r="AB11" i="2"/>
  <c r="AB10" i="2"/>
  <c r="AB12" i="2"/>
  <c r="AB13" i="2"/>
  <c r="AB14" i="2"/>
  <c r="AB9" i="2"/>
  <c r="H15" i="2"/>
  <c r="J15" i="2"/>
  <c r="R15" i="2"/>
  <c r="F10" i="13" l="1"/>
  <c r="F14" i="13"/>
  <c r="F9" i="13"/>
  <c r="F11" i="13"/>
  <c r="F15" i="13"/>
  <c r="F8" i="13"/>
  <c r="F12" i="13"/>
  <c r="F13" i="13"/>
  <c r="J12" i="13"/>
  <c r="D14" i="11" a="1"/>
  <c r="D14" i="11" s="1"/>
  <c r="K21" i="18" l="1"/>
  <c r="I21" i="18"/>
  <c r="E21" i="18"/>
  <c r="C21" i="18"/>
  <c r="I17" i="15"/>
  <c r="K17" i="15"/>
  <c r="Q17" i="15"/>
  <c r="O17" i="15"/>
  <c r="M8" i="15"/>
  <c r="M10" i="15"/>
  <c r="M11" i="15"/>
  <c r="M9" i="15"/>
  <c r="M12" i="15"/>
  <c r="M16" i="15"/>
  <c r="M13" i="15"/>
  <c r="M15" i="15"/>
  <c r="M14" i="15"/>
  <c r="D24" i="11" a="1"/>
  <c r="D24" i="11" s="1"/>
  <c r="D20" i="11" a="1"/>
  <c r="D20" i="11" s="1"/>
  <c r="D30" i="11" a="1"/>
  <c r="D30" i="11" s="1"/>
  <c r="D34" i="11" a="1"/>
  <c r="D34" i="11" s="1"/>
  <c r="D21" i="11" a="1"/>
  <c r="D21" i="11" s="1"/>
  <c r="D10" i="11" a="1"/>
  <c r="D10" i="11" s="1"/>
  <c r="D33" i="11" a="1"/>
  <c r="D33" i="11" s="1"/>
  <c r="D25" i="11" a="1"/>
  <c r="D25" i="11" s="1"/>
  <c r="D18" i="11" a="1"/>
  <c r="D18" i="11" s="1"/>
  <c r="D26" i="11" a="1"/>
  <c r="D26" i="11" s="1"/>
  <c r="D19" i="11" a="1"/>
  <c r="D19" i="11" s="1"/>
  <c r="D27" i="11" a="1"/>
  <c r="D27" i="11" s="1"/>
  <c r="D36" i="11" a="1"/>
  <c r="D36" i="11" s="1"/>
  <c r="D29" i="11" a="1"/>
  <c r="D29" i="11" s="1"/>
  <c r="D23" i="11" a="1"/>
  <c r="D23" i="11" s="1"/>
  <c r="D13" i="11" a="1"/>
  <c r="D13" i="11" s="1"/>
  <c r="D11" i="11" a="1"/>
  <c r="D11" i="11" s="1"/>
  <c r="D16" i="11" a="1"/>
  <c r="D16" i="11" s="1"/>
  <c r="D32" i="11" a="1"/>
  <c r="D32" i="11" s="1"/>
  <c r="D17" i="11" a="1"/>
  <c r="D17" i="11" s="1"/>
  <c r="D15" i="11" a="1"/>
  <c r="D15" i="11" s="1"/>
  <c r="D28" i="11" a="1"/>
  <c r="D28" i="11" s="1"/>
  <c r="K41" i="7"/>
  <c r="K42" i="7"/>
  <c r="K43" i="7"/>
  <c r="K44" i="7"/>
  <c r="K45" i="7"/>
  <c r="K46" i="7"/>
  <c r="K47" i="7"/>
  <c r="K48" i="7"/>
  <c r="K49" i="7"/>
  <c r="K27" i="7"/>
  <c r="K50" i="7"/>
  <c r="K51" i="7"/>
  <c r="K24" i="7"/>
  <c r="K30" i="7"/>
  <c r="K25" i="7"/>
  <c r="K23" i="7"/>
  <c r="K39" i="7"/>
  <c r="K16" i="7"/>
  <c r="K28" i="7"/>
  <c r="K17" i="7"/>
  <c r="K9" i="7"/>
  <c r="K10" i="7"/>
  <c r="K26" i="7"/>
  <c r="K29" i="7"/>
  <c r="K18" i="7"/>
  <c r="K36" i="7"/>
  <c r="K14" i="7"/>
  <c r="K19" i="7"/>
  <c r="K20" i="7"/>
  <c r="K15" i="7"/>
  <c r="K21" i="7"/>
  <c r="K13" i="7"/>
  <c r="K11" i="7"/>
  <c r="K22" i="7"/>
  <c r="K12" i="7"/>
  <c r="K31" i="7"/>
  <c r="J13" i="13" l="1"/>
  <c r="J14" i="13"/>
  <c r="J15" i="13"/>
  <c r="J11" i="13"/>
  <c r="J8" i="13"/>
  <c r="J9" i="13"/>
  <c r="J10" i="13"/>
  <c r="L16" i="11" a="1"/>
  <c r="L16" i="11" s="1"/>
  <c r="L18" i="11" a="1"/>
  <c r="L18" i="11" s="1"/>
  <c r="L12" i="11" a="1"/>
  <c r="L12" i="11" s="1"/>
  <c r="L23" i="11" a="1"/>
  <c r="L23" i="11" s="1"/>
  <c r="L22" i="11" a="1"/>
  <c r="L22" i="11" s="1"/>
  <c r="L26" i="11" a="1"/>
  <c r="L26" i="11" s="1"/>
  <c r="L36" i="11" a="1"/>
  <c r="L36" i="11" s="1"/>
  <c r="L10" i="11" a="1"/>
  <c r="L10" i="11" s="1"/>
  <c r="L14" i="11" a="1"/>
  <c r="L14" i="11" s="1"/>
  <c r="L11" i="11" a="1"/>
  <c r="L11" i="11" s="1"/>
  <c r="L9" i="11" a="1"/>
  <c r="L9" i="11" s="1"/>
  <c r="M17" i="15"/>
  <c r="D37" i="11"/>
  <c r="J16" i="13" l="1"/>
  <c r="L35" i="11" a="1"/>
  <c r="L35" i="11" s="1"/>
  <c r="L31" i="11" a="1"/>
  <c r="L31" i="11" s="1"/>
  <c r="L27" i="11" a="1"/>
  <c r="L27" i="11" s="1"/>
  <c r="L33" i="11" a="1"/>
  <c r="L33" i="11" s="1"/>
  <c r="L28" i="11" a="1"/>
  <c r="L28" i="11" s="1"/>
  <c r="L30" i="11" a="1"/>
  <c r="L30" i="11" s="1"/>
  <c r="L25" i="11" a="1"/>
  <c r="L25" i="11" s="1"/>
  <c r="L13" i="11" a="1"/>
  <c r="L13" i="11" s="1"/>
  <c r="L19" i="11" a="1"/>
  <c r="L19" i="11" s="1"/>
  <c r="L34" i="11" a="1"/>
  <c r="L34" i="11" s="1"/>
  <c r="L32" i="11" a="1"/>
  <c r="L32" i="11" s="1"/>
  <c r="L24" i="11" a="1"/>
  <c r="L24" i="11" s="1"/>
  <c r="L29" i="11" a="1"/>
  <c r="L29" i="11" s="1"/>
  <c r="L17" i="11" a="1"/>
  <c r="L17" i="11" s="1"/>
  <c r="L20" i="11" a="1"/>
  <c r="L20" i="11" s="1"/>
  <c r="L21" i="11" a="1"/>
  <c r="L21" i="11" s="1"/>
  <c r="L15" i="11" a="1"/>
  <c r="L15" i="11" s="1"/>
  <c r="AK14" i="5"/>
  <c r="Z15" i="2"/>
  <c r="A3" i="8" l="1"/>
  <c r="A3" i="10"/>
  <c r="A3" i="14"/>
  <c r="E29" i="21"/>
  <c r="G29" i="21"/>
  <c r="I29" i="21"/>
  <c r="M29" i="21"/>
  <c r="O29" i="21"/>
  <c r="A3" i="21"/>
  <c r="A3" i="19"/>
  <c r="A3" i="18"/>
  <c r="S17" i="15"/>
  <c r="F6" i="14"/>
  <c r="F11" i="8"/>
  <c r="L37" i="11"/>
  <c r="O20" i="9"/>
  <c r="N31" i="11" l="1" a="1"/>
  <c r="N31" i="11" s="1"/>
  <c r="F14" i="11" a="1"/>
  <c r="F14" i="11" s="1"/>
  <c r="F26" i="11" a="1"/>
  <c r="F26" i="11" s="1"/>
  <c r="N17" i="11" a="1"/>
  <c r="N17" i="11" s="1"/>
  <c r="N12" i="11" a="1"/>
  <c r="N12" i="11" s="1"/>
  <c r="F9" i="11" a="1"/>
  <c r="F9" i="11" s="1"/>
  <c r="N22" i="11" a="1"/>
  <c r="N22" i="11" s="1"/>
  <c r="F31" i="11" a="1"/>
  <c r="F31" i="11" s="1"/>
  <c r="N27" i="11" a="1"/>
  <c r="N27" i="11" s="1"/>
  <c r="F35" i="11" a="1"/>
  <c r="F35" i="11" s="1"/>
  <c r="F22" i="11" a="1"/>
  <c r="F22" i="11" s="1"/>
  <c r="N14" i="11" a="1"/>
  <c r="N14" i="11" s="1"/>
  <c r="N26" i="11" a="1"/>
  <c r="N26" i="11" s="1"/>
  <c r="N9" i="11" a="1"/>
  <c r="N9" i="11" s="1"/>
  <c r="N16" i="11" a="1"/>
  <c r="N16" i="11" s="1"/>
  <c r="F12" i="11" a="1"/>
  <c r="F12" i="11" s="1"/>
  <c r="N35" i="11" a="1"/>
  <c r="N35" i="11" s="1"/>
  <c r="P31" i="11" a="1"/>
  <c r="P31" i="11" s="1"/>
  <c r="H35" i="11" a="1"/>
  <c r="H35" i="11" s="1"/>
  <c r="H9" i="11" a="1"/>
  <c r="H9" i="11" s="1"/>
  <c r="P12" i="11" a="1"/>
  <c r="P12" i="11" s="1"/>
  <c r="H31" i="11" a="1"/>
  <c r="H31" i="11" s="1"/>
  <c r="P16" i="11" a="1"/>
  <c r="P16" i="11" s="1"/>
  <c r="P17" i="11" a="1"/>
  <c r="P17" i="11" s="1"/>
  <c r="P27" i="11" a="1"/>
  <c r="P27" i="11" s="1"/>
  <c r="R27" i="11" s="1"/>
  <c r="P22" i="11" a="1"/>
  <c r="P22" i="11" s="1"/>
  <c r="H12" i="11" a="1"/>
  <c r="H12" i="11" s="1"/>
  <c r="P9" i="11" a="1"/>
  <c r="P9" i="11" s="1"/>
  <c r="P35" i="11" a="1"/>
  <c r="P35" i="11" s="1"/>
  <c r="R35" i="11" s="1"/>
  <c r="P14" i="11" a="1"/>
  <c r="P14" i="11" s="1"/>
  <c r="R14" i="11" s="1"/>
  <c r="P26" i="11" a="1"/>
  <c r="P26" i="11" s="1"/>
  <c r="H22" i="11" a="1"/>
  <c r="H22" i="11" s="1"/>
  <c r="H14" i="11" a="1"/>
  <c r="H14" i="11" s="1"/>
  <c r="H26" i="11" a="1"/>
  <c r="H26" i="11" s="1"/>
  <c r="R12" i="9"/>
  <c r="R18" i="9"/>
  <c r="R15" i="9"/>
  <c r="H19" i="9"/>
  <c r="H9" i="9"/>
  <c r="R16" i="9"/>
  <c r="R10" i="9"/>
  <c r="R9" i="9"/>
  <c r="H14" i="9"/>
  <c r="H10" i="9"/>
  <c r="R19" i="9"/>
  <c r="H15" i="9"/>
  <c r="H13" i="9"/>
  <c r="R14" i="9"/>
  <c r="H11" i="9"/>
  <c r="H17" i="9"/>
  <c r="R11" i="9"/>
  <c r="H16" i="9"/>
  <c r="R13" i="9"/>
  <c r="H18" i="9"/>
  <c r="H12" i="9"/>
  <c r="R17" i="9"/>
  <c r="P9" i="10"/>
  <c r="P10" i="10"/>
  <c r="P12" i="10"/>
  <c r="P11" i="10"/>
  <c r="N15" i="11" a="1"/>
  <c r="N15" i="11" s="1"/>
  <c r="R9" i="10"/>
  <c r="R10" i="10"/>
  <c r="R11" i="10"/>
  <c r="P28" i="11" a="1"/>
  <c r="P28" i="11" s="1"/>
  <c r="R12" i="10"/>
  <c r="N25" i="11" a="1"/>
  <c r="N25" i="11" s="1"/>
  <c r="N11" i="11" a="1"/>
  <c r="N11" i="11" s="1"/>
  <c r="N28" i="11" a="1"/>
  <c r="N28" i="11" s="1"/>
  <c r="F18" i="11" a="1"/>
  <c r="F18" i="11" s="1"/>
  <c r="F9" i="9" a="1"/>
  <c r="F9" i="9" s="1"/>
  <c r="F20" i="11" a="1"/>
  <c r="F20" i="11" s="1"/>
  <c r="N30" i="11" a="1"/>
  <c r="N30" i="11" s="1"/>
  <c r="F21" i="11" a="1"/>
  <c r="F21" i="11" s="1"/>
  <c r="N18" i="11" a="1"/>
  <c r="N18" i="11" s="1"/>
  <c r="F36" i="11" a="1"/>
  <c r="F36" i="11" s="1"/>
  <c r="F32" i="11" a="1"/>
  <c r="F32" i="11" s="1"/>
  <c r="F15" i="9" a="1"/>
  <c r="F15" i="9" s="1"/>
  <c r="F12" i="9" a="1"/>
  <c r="F12" i="9" s="1"/>
  <c r="P16" i="9" a="1"/>
  <c r="P16" i="9" s="1"/>
  <c r="P17" i="9" a="1"/>
  <c r="P17" i="9" s="1"/>
  <c r="F15" i="11" a="1"/>
  <c r="F15" i="11" s="1"/>
  <c r="F14" i="9" a="1"/>
  <c r="F14" i="9" s="1"/>
  <c r="N34" i="11" a="1"/>
  <c r="N34" i="11" s="1"/>
  <c r="F28" i="11" a="1"/>
  <c r="F28" i="11" s="1"/>
  <c r="P13" i="9" a="1"/>
  <c r="P13" i="9" s="1"/>
  <c r="F12" i="10" a="1"/>
  <c r="F12" i="10" s="1"/>
  <c r="F18" i="9" a="1"/>
  <c r="F18" i="9" s="1"/>
  <c r="N36" i="11" a="1"/>
  <c r="N36" i="11" s="1"/>
  <c r="N32" i="11" a="1"/>
  <c r="N32" i="11" s="1"/>
  <c r="F19" i="11" a="1"/>
  <c r="F19" i="11" s="1"/>
  <c r="F29" i="11" a="1"/>
  <c r="F29" i="11" s="1"/>
  <c r="F17" i="11" a="1"/>
  <c r="F17" i="11" s="1"/>
  <c r="P9" i="9" a="1"/>
  <c r="P9" i="9" s="1"/>
  <c r="F16" i="9" a="1"/>
  <c r="F16" i="9" s="1"/>
  <c r="F17" i="9" a="1"/>
  <c r="F17" i="9" s="1"/>
  <c r="P14" i="9" a="1"/>
  <c r="P14" i="9" s="1"/>
  <c r="P11" i="9" a="1"/>
  <c r="P11" i="9" s="1"/>
  <c r="F10" i="11" a="1"/>
  <c r="F10" i="11" s="1"/>
  <c r="F23" i="11" a="1"/>
  <c r="F23" i="11" s="1"/>
  <c r="F11" i="10" a="1"/>
  <c r="F11" i="10" s="1"/>
  <c r="F11" i="9" a="1"/>
  <c r="F11" i="9" s="1"/>
  <c r="N33" i="11" a="1"/>
  <c r="N33" i="11" s="1"/>
  <c r="F25" i="11" a="1"/>
  <c r="F25" i="11" s="1"/>
  <c r="F19" i="9" a="1"/>
  <c r="F19" i="9" s="1"/>
  <c r="F16" i="11" a="1"/>
  <c r="F16" i="11" s="1"/>
  <c r="N20" i="11" a="1"/>
  <c r="N20" i="11" s="1"/>
  <c r="F34" i="11" a="1"/>
  <c r="F34" i="11" s="1"/>
  <c r="N21" i="11" a="1"/>
  <c r="N21" i="11" s="1"/>
  <c r="N19" i="11" a="1"/>
  <c r="N19" i="11" s="1"/>
  <c r="N29" i="11" a="1"/>
  <c r="N29" i="11" s="1"/>
  <c r="P10" i="9" a="1"/>
  <c r="P10" i="9" s="1"/>
  <c r="F11" i="11" a="1"/>
  <c r="F11" i="11" s="1"/>
  <c r="P18" i="9" a="1"/>
  <c r="P18" i="9" s="1"/>
  <c r="P15" i="9" a="1"/>
  <c r="P15" i="9" s="1"/>
  <c r="F24" i="11" a="1"/>
  <c r="F24" i="11" s="1"/>
  <c r="N10" i="11" a="1"/>
  <c r="N10" i="11" s="1"/>
  <c r="N23" i="11" a="1"/>
  <c r="N23" i="11" s="1"/>
  <c r="F33" i="11" a="1"/>
  <c r="F33" i="11" s="1"/>
  <c r="F13" i="11" a="1"/>
  <c r="F13" i="11" s="1"/>
  <c r="F9" i="10" a="1"/>
  <c r="F9" i="10" s="1"/>
  <c r="F10" i="9" a="1"/>
  <c r="F10" i="9" s="1"/>
  <c r="F13" i="9" a="1"/>
  <c r="F13" i="9" s="1"/>
  <c r="P19" i="9" a="1"/>
  <c r="P19" i="9" s="1"/>
  <c r="N24" i="11" a="1"/>
  <c r="N24" i="11" s="1"/>
  <c r="F30" i="11" a="1"/>
  <c r="F30" i="11" s="1"/>
  <c r="N13" i="11" a="1"/>
  <c r="N13" i="11" s="1"/>
  <c r="F10" i="10" a="1"/>
  <c r="F10" i="10" s="1"/>
  <c r="F27" i="11" a="1"/>
  <c r="F27" i="11" s="1"/>
  <c r="P12" i="9" a="1"/>
  <c r="P12" i="9" s="1"/>
  <c r="P33" i="11" a="1"/>
  <c r="P33" i="11" s="1"/>
  <c r="P13" i="11" a="1"/>
  <c r="P13" i="11" s="1"/>
  <c r="H19" i="11" a="1"/>
  <c r="H19" i="11" s="1"/>
  <c r="J19" i="11" s="1"/>
  <c r="H29" i="11" a="1"/>
  <c r="H29" i="11" s="1"/>
  <c r="H17" i="11" a="1"/>
  <c r="H17" i="11" s="1"/>
  <c r="H11" i="10" a="1"/>
  <c r="H11" i="10" s="1"/>
  <c r="H9" i="10" a="1"/>
  <c r="H9" i="10" s="1"/>
  <c r="P15" i="11" a="1"/>
  <c r="P15" i="11" s="1"/>
  <c r="H20" i="11" a="1"/>
  <c r="H20" i="11" s="1"/>
  <c r="H30" i="11" a="1"/>
  <c r="H30" i="11" s="1"/>
  <c r="H34" i="11" a="1"/>
  <c r="H34" i="11" s="1"/>
  <c r="H21" i="11" a="1"/>
  <c r="H21" i="11" s="1"/>
  <c r="P25" i="11" a="1"/>
  <c r="P25" i="11" s="1"/>
  <c r="R25" i="11" s="1"/>
  <c r="P11" i="11" a="1"/>
  <c r="P11" i="11" s="1"/>
  <c r="H10" i="11" a="1"/>
  <c r="H10" i="11" s="1"/>
  <c r="H23" i="11" a="1"/>
  <c r="H23" i="11" s="1"/>
  <c r="H15" i="11" a="1"/>
  <c r="H15" i="11" s="1"/>
  <c r="J15" i="11" s="1"/>
  <c r="H24" i="11" a="1"/>
  <c r="H24" i="11" s="1"/>
  <c r="P18" i="11" a="1"/>
  <c r="P18" i="11" s="1"/>
  <c r="H33" i="11" a="1"/>
  <c r="H33" i="11" s="1"/>
  <c r="H13" i="11" a="1"/>
  <c r="H13" i="11" s="1"/>
  <c r="H10" i="10" a="1"/>
  <c r="H10" i="10" s="1"/>
  <c r="H32" i="11" a="1"/>
  <c r="H32" i="11" s="1"/>
  <c r="P36" i="11" a="1"/>
  <c r="P36" i="11" s="1"/>
  <c r="P32" i="11" a="1"/>
  <c r="P32" i="11" s="1"/>
  <c r="H25" i="11" a="1"/>
  <c r="H25" i="11" s="1"/>
  <c r="H11" i="11" a="1"/>
  <c r="H11" i="11" s="1"/>
  <c r="H28" i="11" a="1"/>
  <c r="H28" i="11" s="1"/>
  <c r="P23" i="11" a="1"/>
  <c r="P23" i="11" s="1"/>
  <c r="P24" i="11" a="1"/>
  <c r="P24" i="11" s="1"/>
  <c r="P20" i="11" a="1"/>
  <c r="P20" i="11" s="1"/>
  <c r="R20" i="11" s="1"/>
  <c r="P30" i="11" a="1"/>
  <c r="P30" i="11" s="1"/>
  <c r="P34" i="11" a="1"/>
  <c r="P34" i="11" s="1"/>
  <c r="P21" i="11" a="1"/>
  <c r="P21" i="11" s="1"/>
  <c r="P19" i="11" a="1"/>
  <c r="P19" i="11" s="1"/>
  <c r="P29" i="11" a="1"/>
  <c r="P29" i="11" s="1"/>
  <c r="H18" i="11" a="1"/>
  <c r="H18" i="11" s="1"/>
  <c r="H27" i="11" a="1"/>
  <c r="H27" i="11" s="1"/>
  <c r="H16" i="11" a="1"/>
  <c r="H16" i="11" s="1"/>
  <c r="H12" i="10" a="1"/>
  <c r="H12" i="10" s="1"/>
  <c r="J12" i="10" s="1"/>
  <c r="L12" i="10" s="1"/>
  <c r="P10" i="11" a="1"/>
  <c r="P10" i="11" s="1"/>
  <c r="H36" i="11" a="1"/>
  <c r="H36" i="11" s="1"/>
  <c r="J36" i="11" s="1"/>
  <c r="A3" i="9"/>
  <c r="C52" i="7"/>
  <c r="E52" i="7"/>
  <c r="G52" i="7"/>
  <c r="I52" i="7"/>
  <c r="K37" i="7"/>
  <c r="K40" i="7"/>
  <c r="K34" i="7"/>
  <c r="K32" i="7"/>
  <c r="K33" i="7"/>
  <c r="K35" i="7"/>
  <c r="K38" i="7"/>
  <c r="I6" i="7"/>
  <c r="C6" i="7"/>
  <c r="C7" i="6"/>
  <c r="AK15" i="5"/>
  <c r="AK19" i="5"/>
  <c r="AK26" i="5"/>
  <c r="AK27" i="5"/>
  <c r="AK16" i="5"/>
  <c r="AK21" i="5"/>
  <c r="AK24" i="5"/>
  <c r="AK23" i="5"/>
  <c r="AK20" i="5"/>
  <c r="AK22" i="5"/>
  <c r="A3" i="5"/>
  <c r="O6" i="5"/>
  <c r="AC6" i="5"/>
  <c r="Y11" i="4"/>
  <c r="Y10" i="4"/>
  <c r="O12" i="4"/>
  <c r="Q7" i="4"/>
  <c r="C7" i="4"/>
  <c r="A3" i="4"/>
  <c r="A3" i="3"/>
  <c r="C5" i="3"/>
  <c r="K5" i="3"/>
  <c r="X15" i="2"/>
  <c r="A3" i="2"/>
  <c r="A3" i="7" s="1"/>
  <c r="P20" i="9" l="1"/>
  <c r="R20" i="9"/>
  <c r="J11" i="10"/>
  <c r="L11" i="10" s="1"/>
  <c r="J31" i="11"/>
  <c r="J32" i="11"/>
  <c r="J14" i="11"/>
  <c r="J9" i="11"/>
  <c r="J20" i="11"/>
  <c r="J35" i="11"/>
  <c r="R26" i="11"/>
  <c r="R30" i="11"/>
  <c r="R15" i="11"/>
  <c r="R31" i="11"/>
  <c r="R9" i="11"/>
  <c r="R17" i="11"/>
  <c r="J12" i="11"/>
  <c r="R12" i="11"/>
  <c r="R22" i="11"/>
  <c r="J9" i="10"/>
  <c r="L9" i="10" s="1"/>
  <c r="R16" i="11"/>
  <c r="R13" i="11"/>
  <c r="J10" i="10"/>
  <c r="L10" i="10" s="1"/>
  <c r="R19" i="11"/>
  <c r="R11" i="11"/>
  <c r="AK30" i="5"/>
  <c r="Y12" i="4"/>
  <c r="J18" i="11"/>
  <c r="J34" i="11"/>
  <c r="P13" i="10"/>
  <c r="J13" i="11"/>
  <c r="J24" i="11"/>
  <c r="K52" i="7"/>
  <c r="H13" i="10"/>
  <c r="R13" i="10"/>
  <c r="R18" i="11"/>
  <c r="P37" i="11"/>
  <c r="J11" i="11"/>
  <c r="J26" i="11"/>
  <c r="N37" i="11"/>
  <c r="J25" i="11"/>
  <c r="J23" i="11"/>
  <c r="R21" i="11"/>
  <c r="R28" i="11"/>
  <c r="J17" i="11"/>
  <c r="J21" i="11"/>
  <c r="J29" i="11"/>
  <c r="R10" i="11"/>
  <c r="J10" i="11"/>
  <c r="F13" i="10"/>
  <c r="R33" i="11"/>
  <c r="R29" i="11"/>
  <c r="R34" i="11"/>
  <c r="R23" i="11"/>
  <c r="R24" i="11"/>
  <c r="R32" i="11"/>
  <c r="J30" i="11"/>
  <c r="J16" i="11"/>
  <c r="R36" i="11"/>
  <c r="F20" i="9"/>
  <c r="J22" i="11"/>
  <c r="J27" i="11"/>
  <c r="J33" i="11"/>
  <c r="F37" i="11"/>
  <c r="G37" i="11" s="1"/>
  <c r="H20" i="9"/>
  <c r="J28" i="11"/>
  <c r="H37" i="11"/>
  <c r="AB15" i="2"/>
  <c r="A3" i="15"/>
  <c r="D9" i="9" s="1"/>
  <c r="A3" i="22"/>
  <c r="A3" i="13"/>
  <c r="A3" i="11"/>
  <c r="L13" i="10" l="1"/>
  <c r="J13" i="10"/>
  <c r="R37" i="11"/>
  <c r="F10" i="8" s="1"/>
  <c r="J37" i="11"/>
  <c r="N11" i="10"/>
  <c r="T11" i="10" s="1"/>
  <c r="D10" i="9"/>
  <c r="J10" i="9" s="1"/>
  <c r="L10" i="9" s="1"/>
  <c r="D13" i="9"/>
  <c r="J13" i="9" s="1"/>
  <c r="L13" i="9" s="1"/>
  <c r="N12" i="9"/>
  <c r="T12" i="9" s="1"/>
  <c r="D19" i="9"/>
  <c r="J19" i="9" s="1"/>
  <c r="L19" i="9" s="1"/>
  <c r="N17" i="9"/>
  <c r="T17" i="9" s="1"/>
  <c r="D15" i="9"/>
  <c r="J15" i="9" s="1"/>
  <c r="L15" i="9" s="1"/>
  <c r="N13" i="9"/>
  <c r="T13" i="9" s="1"/>
  <c r="N9" i="10"/>
  <c r="T9" i="10" s="1"/>
  <c r="N16" i="9"/>
  <c r="T16" i="9" s="1"/>
  <c r="D12" i="9"/>
  <c r="J12" i="9" s="1"/>
  <c r="L12" i="9" s="1"/>
  <c r="N10" i="9"/>
  <c r="T10" i="9" s="1"/>
  <c r="N18" i="9"/>
  <c r="T18" i="9" s="1"/>
  <c r="N10" i="10"/>
  <c r="T10" i="10" s="1"/>
  <c r="D18" i="9"/>
  <c r="J18" i="9" s="1"/>
  <c r="L18" i="9" s="1"/>
  <c r="N14" i="9"/>
  <c r="T14" i="9" s="1"/>
  <c r="N11" i="9"/>
  <c r="T11" i="9" s="1"/>
  <c r="N12" i="10"/>
  <c r="T12" i="10" s="1"/>
  <c r="D11" i="9"/>
  <c r="J11" i="9" s="1"/>
  <c r="L11" i="9" s="1"/>
  <c r="N9" i="9"/>
  <c r="D16" i="9"/>
  <c r="J16" i="9" s="1"/>
  <c r="L16" i="9" s="1"/>
  <c r="D17" i="9"/>
  <c r="J17" i="9" s="1"/>
  <c r="L17" i="9" s="1"/>
  <c r="N19" i="9"/>
  <c r="T19" i="9" s="1"/>
  <c r="N15" i="9"/>
  <c r="T15" i="9" s="1"/>
  <c r="D14" i="9"/>
  <c r="J14" i="9" s="1"/>
  <c r="L14" i="9" s="1"/>
  <c r="F12" i="8"/>
  <c r="E9" i="22"/>
  <c r="E8" i="22"/>
  <c r="A2" i="22"/>
  <c r="A1" i="22"/>
  <c r="N20" i="9" l="1"/>
  <c r="T13" i="10"/>
  <c r="F9" i="8" s="1"/>
  <c r="J9" i="8" s="1"/>
  <c r="J9" i="9"/>
  <c r="D20" i="9"/>
  <c r="T9" i="9"/>
  <c r="F16" i="13"/>
  <c r="J12" i="8"/>
  <c r="J11" i="8"/>
  <c r="J10" i="8"/>
  <c r="T20" i="9" l="1"/>
  <c r="F8" i="8" s="1"/>
  <c r="J8" i="8" s="1"/>
  <c r="J13" i="8" s="1"/>
  <c r="J20" i="9"/>
  <c r="L9" i="9"/>
  <c r="L20" i="9" s="1"/>
  <c r="F13" i="8" l="1"/>
  <c r="H10" i="8" s="1"/>
  <c r="V14" i="9" l="1"/>
  <c r="H11" i="8"/>
  <c r="V15" i="9"/>
  <c r="V11" i="10"/>
  <c r="H8" i="8"/>
  <c r="V10" i="9"/>
  <c r="V13" i="9"/>
  <c r="V12" i="10"/>
  <c r="V16" i="9"/>
  <c r="V9" i="9"/>
  <c r="V18" i="9"/>
  <c r="H9" i="8"/>
  <c r="V11" i="9"/>
  <c r="F17" i="8"/>
  <c r="V10" i="10"/>
  <c r="V9" i="10"/>
  <c r="V12" i="9"/>
  <c r="V19" i="9"/>
  <c r="V17" i="9"/>
  <c r="H12" i="8"/>
  <c r="V13" i="10" l="1"/>
  <c r="H13" i="8"/>
  <c r="V2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<sst xmlns="http://schemas.openxmlformats.org/spreadsheetml/2006/main" count="704" uniqueCount="288">
  <si>
    <t>صندوق سرمایه‌گذاری تداوم اطمینان تمدن</t>
  </si>
  <si>
    <t>صورت وضعیت پرتفوی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</si>
  <si>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</si>
  <si>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</si>
  <si>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</si>
  <si>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</si>
  <si>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</si>
  <si>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</si>
  <si>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</si>
  <si>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</si>
  <si>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</si>
  <si>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</si>
  <si>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</si>
  <si>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آتیه داده پرداز</t>
  </si>
  <si>
    <t>بانک‌اقتصادنوین‌</t>
  </si>
  <si>
    <t>پالایش نفت شیراز</t>
  </si>
  <si>
    <t>سایپا</t>
  </si>
  <si>
    <t>سرمایه گذاری تامین اجتماعی</t>
  </si>
  <si>
    <t>سرمایه‌گذاری‌غدیر(هلدینگ‌</t>
  </si>
  <si>
    <t>صنایع پتروشیمی خلیج فارس</t>
  </si>
  <si>
    <t>فولاد  خوزستان</t>
  </si>
  <si>
    <t>ملی‌ صنایع‌ مس‌ ایران‌</t>
  </si>
  <si>
    <t>کشتیرانی جمهوری اسلامی ایران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</si>
  <si>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</si>
  <si>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</si>
  <si>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</si>
  <si>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</si>
  <si>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</si>
  <si>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</si>
  <si>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</si>
  <si>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1403/06/10</t>
  </si>
  <si>
    <t>تعداد اوراق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</si>
  <si>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</si>
  <si>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</si>
  <si>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</si>
  <si>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</si>
  <si>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</si>
  <si>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 ثروت ساز دیبا-سهام</t>
  </si>
  <si>
    <t>صندوق س.آرمان آتیه درخشان مس-س</t>
  </si>
  <si>
    <t>صندوق س.پشتوانه طلا تابان تمدن</t>
  </si>
  <si>
    <t>صندوق س.سهامی سپینود-س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</si>
  <si>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</si>
  <si>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</si>
  <si>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</si>
  <si>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</si>
  <si>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</si>
  <si>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</si>
  <si>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خزانه-م10بودجه00-031115</t>
  </si>
  <si>
    <t>بله</t>
  </si>
  <si>
    <t>1400/06/07</t>
  </si>
  <si>
    <t>1403/11/15</t>
  </si>
  <si>
    <t>اسناد خزانه-م1بودجه01-040326</t>
  </si>
  <si>
    <t>1401/02/26</t>
  </si>
  <si>
    <t>1404/03/26</t>
  </si>
  <si>
    <t>اسناد خزانه-م9بودجه00-031101</t>
  </si>
  <si>
    <t>1400/06/01</t>
  </si>
  <si>
    <t>1403/11/01</t>
  </si>
  <si>
    <t>اسنادخزانه-م1بودجه00-030821</t>
  </si>
  <si>
    <t>1400/02/22</t>
  </si>
  <si>
    <t>1403/08/21</t>
  </si>
  <si>
    <t>اسنادخزانه-م4بودجه00-030522</t>
  </si>
  <si>
    <t>اسنادخزانه-م5بودجه00-030626</t>
  </si>
  <si>
    <t>اسنادخزانه-م6بودجه01-030814</t>
  </si>
  <si>
    <t>1401/12/10</t>
  </si>
  <si>
    <t>1403/08/14</t>
  </si>
  <si>
    <t>اسنادخزانه-م7بودجه00-030912</t>
  </si>
  <si>
    <t>1400/04/14</t>
  </si>
  <si>
    <t>1403/09/12</t>
  </si>
  <si>
    <t>اسنادخزانه-م8بودجه00-030919</t>
  </si>
  <si>
    <t>1400/06/16</t>
  </si>
  <si>
    <t>1403/09/19</t>
  </si>
  <si>
    <t>صکوک اجاره پارسیان-6ماهه16%</t>
  </si>
  <si>
    <t>صکوک اجاره فارس307- 3ماهه18%</t>
  </si>
  <si>
    <t>1403/07/13</t>
  </si>
  <si>
    <t>مرابحه سبحان انکولوژی060530</t>
  </si>
  <si>
    <t>1402/05/30</t>
  </si>
  <si>
    <t>1406/05/30</t>
  </si>
  <si>
    <t>مرابحه عام دولت 166-ش.خ050419</t>
  </si>
  <si>
    <t>1403/04/19</t>
  </si>
  <si>
    <t>1405/04/19</t>
  </si>
  <si>
    <t>مرابحه عام دولت131-ش.خ040410</t>
  </si>
  <si>
    <t>1402/05/10</t>
  </si>
  <si>
    <t>1404/04/07</t>
  </si>
  <si>
    <t>مرابحه گلرنگ فرش بیدگل060224</t>
  </si>
  <si>
    <t>1403/02/24</t>
  </si>
  <si>
    <t>1406/02/24</t>
  </si>
  <si>
    <t>مرابحه کرمان موتور14030614</t>
  </si>
  <si>
    <t>1403/06/14</t>
  </si>
  <si>
    <t>مرابحه کرمان موتور14030915</t>
  </si>
  <si>
    <t>1400/09/15</t>
  </si>
  <si>
    <t>1403/09/15</t>
  </si>
  <si>
    <t>مشارکت ش اردبیل47-3ماهه18%</t>
  </si>
  <si>
    <t>1400/07/10</t>
  </si>
  <si>
    <t>1404/07/09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</si>
  <si>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</si>
  <si>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</si>
  <si>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</si>
  <si>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</si>
  <si>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</si>
  <si>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</si>
  <si>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</si>
  <si>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</si>
  <si>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سایر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</si>
  <si>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</si>
  <si>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</si>
  <si>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</si>
  <si>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</si>
  <si>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</si>
  <si>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</si>
  <si>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</si>
  <si>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</si>
  <si>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</si>
  <si>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</si>
  <si>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</si>
  <si>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</si>
  <si>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</si>
  <si>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</si>
  <si>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</si>
  <si>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</si>
  <si>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</si>
  <si>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</si>
  <si>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</si>
  <si>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</si>
  <si>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</si>
  <si>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</si>
  <si>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</si>
  <si>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</si>
  <si>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</si>
  <si>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</si>
  <si>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</si>
  <si>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</si>
  <si>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فرآوری معدنی اپال کانی پارس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</si>
  <si>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</si>
  <si>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</si>
  <si>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</si>
  <si>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</si>
  <si>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</si>
  <si>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</si>
  <si>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</si>
  <si>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مرابحه گهردانه شرق 060715</t>
  </si>
  <si>
    <t>مرابحه عام دولت96-ش.خ030414</t>
  </si>
  <si>
    <t>مبالغ تخصیص یافته بابت خرید و نگهداری اوراق بهادار با درآمد ثابت (نرخ سود ترجیحی)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</si>
  <si>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</si>
  <si>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</si>
  <si>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</si>
  <si>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</si>
  <si>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مدیر صندوق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</si>
  <si>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</si>
  <si>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</si>
  <si>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</si>
  <si>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</si>
  <si>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</si>
  <si>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</si>
  <si>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</si>
  <si>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</si>
  <si>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</si>
  <si>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</si>
  <si>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</si>
  <si>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</si>
  <si>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</si>
  <si>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1403/04/13</t>
  </si>
  <si>
    <t>1403/01/28</t>
  </si>
  <si>
    <t>1403/04/30</t>
  </si>
  <si>
    <t>1403/02/19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</si>
  <si>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</si>
  <si>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</si>
  <si>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</si>
  <si>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</si>
  <si>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</si>
  <si>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1406/07/15</t>
  </si>
  <si>
    <t>1403/04/14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</si>
  <si>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</si>
  <si>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</si>
  <si>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</si>
  <si>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</si>
  <si>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</si>
  <si>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</si>
  <si>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</si>
  <si>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-</t>
  </si>
  <si>
    <t>سپرده</t>
  </si>
  <si>
    <t>بانک تجارت</t>
  </si>
  <si>
    <t>بانک خاورمیانه</t>
  </si>
  <si>
    <t>بانک پاسارگاد</t>
  </si>
  <si>
    <t>بانک صادرات</t>
  </si>
  <si>
    <t>بانک ملت</t>
  </si>
  <si>
    <t>بهای تمام شده اوراق (ریال)</t>
  </si>
  <si>
    <t>مبلغ شناسایی شده بابت قرارداد خرید و نگهداری اوراق بهادار (ریال)</t>
  </si>
  <si>
    <t xml:space="preserve">نرخ اسمی </t>
  </si>
  <si>
    <t>تامین سرمایه تمدن</t>
  </si>
  <si>
    <t>2-1-سرمایه‌گذاری در واحدهای صندوق های سرمایه گذاری</t>
  </si>
  <si>
    <t>3-1-سرمایه‌گذاری در اوراق بهادار با درآمد ثابت یا علی‌الحساب</t>
  </si>
  <si>
    <t>مرابحه پدیده جم-تمدن070617</t>
  </si>
  <si>
    <t>1403/06/17</t>
  </si>
  <si>
    <t>1407/06/17</t>
  </si>
  <si>
    <t>4-1-سرمایه‌گذاری در  سپرده‌ بانکی</t>
  </si>
  <si>
    <t>بانک گردشگری</t>
  </si>
  <si>
    <t>برای ماه منتهی به 1403/07/30</t>
  </si>
  <si>
    <t>1403/07/30</t>
  </si>
  <si>
    <t>خالص دارایی</t>
  </si>
  <si>
    <t>صکوک مرابحه دیران72-3ماهه23%</t>
  </si>
  <si>
    <t>مشارکت ش شیراز312-3ماهه18%</t>
  </si>
  <si>
    <t>مشارکت ش تبریز312-3ماهه18%</t>
  </si>
  <si>
    <t>مرابحه عام دولت176-ش.خ050603</t>
  </si>
  <si>
    <t>1403/02/22</t>
  </si>
  <si>
    <t>1407/02/22</t>
  </si>
  <si>
    <t>1399/12/28</t>
  </si>
  <si>
    <t>1403/12/28</t>
  </si>
  <si>
    <t>1403/07/03</t>
  </si>
  <si>
    <t>1405/06/03</t>
  </si>
  <si>
    <t>سپرده کوتاه مدت بانک تجارت بورس کالا 104456251</t>
  </si>
  <si>
    <t>سپرده کوتاه مدت بانک توسعه صادرات ایران مرکزی 0200051454006</t>
  </si>
  <si>
    <t>سپرده کوتاه مدت بانک خاورمیانه دروس 1011-10-810-707074799</t>
  </si>
  <si>
    <t>سپرده کوتاه مدت بانک پاسارگاد شهید بهزادی 3788100140694801</t>
  </si>
  <si>
    <t>سپرده کوتاه مدت بانک صادرات میدان فرهنگ 0218175230008</t>
  </si>
  <si>
    <t>سپرده کوتاه مدت بانک ملت بورس کالا 9955255434</t>
  </si>
  <si>
    <t>سپرده کوتاه مدت موسسه اعتباری ملل جنت آباد 0414-10-277-000000695</t>
  </si>
  <si>
    <t>سپرده بلند مدت بانک تجارت تخصصی بورس 0479602795540</t>
  </si>
  <si>
    <t>سپرده بلند مدت بانک تجارت تخصصی بورس 0479603070058</t>
  </si>
  <si>
    <t>سپرده بلند مدت بانک صادرات میدان اسدآبادی 04707306526000</t>
  </si>
  <si>
    <t>سپرده بلند مدت بانک صادرات میدان اسدآبادی 0407307986008</t>
  </si>
  <si>
    <t>سپرده بلند مدت بانک پاسارگاد شهید بهزادی 378.303.14069480.2</t>
  </si>
  <si>
    <t>سپرده بلند مدت بانک پاسارگاد شهید بهزادی 378.303.14069480.3</t>
  </si>
  <si>
    <t>سپرده بلند مدت بانک پاسارگاد شهید بهزادی 378.303.14069480.4</t>
  </si>
  <si>
    <t>سپرده بلند مدت بانک پاسارگاد شهید بهزادی 378.303.14069480.5</t>
  </si>
  <si>
    <t>سپرده بلند مدت بانک پاسارگاد شهید بهزادی 378.303.14069480.6</t>
  </si>
  <si>
    <t>سپرده بلند مدت بانک پاسارگاد شهید بهزادی 378.303.14069480.7</t>
  </si>
  <si>
    <t>سپرده بلند مدت بانک صادرات میدان فرهنگ 0407352647002</t>
  </si>
  <si>
    <t>سپرده بلند مدت بانک صادرات میدان فرهنگ 0407353818001</t>
  </si>
  <si>
    <t>سپرده بلند مدت بانک پاسارگاد شهید بهزادی 378.303.14069480.8</t>
  </si>
  <si>
    <t>سپرده بلند مدت بانک پاسارگاد شهید بهزادی 378.303.14069480.9</t>
  </si>
  <si>
    <t>سپرده بلند مدت بانک پاسارگاد شهید بهزادی 378.303.14069480.10</t>
  </si>
  <si>
    <t>سپرده بلند مدت بانک پاسارگاد شهید بهزادی 378.303.14069480.11</t>
  </si>
  <si>
    <t>سپرده کوتاه مدت بانک گردشگری دادمان 153.9967.654551.1</t>
  </si>
  <si>
    <t>سپرده بلند مدت بانک گردشگری دادمان 153.333.654551.1</t>
  </si>
  <si>
    <t>سپرده بلند مدت بانک صادرات میدان اسدآبادی 0407378506005</t>
  </si>
  <si>
    <t>سپرده بلند مدت بانک پاسارگاد شهید بهزادی 378.303.14069480.12</t>
  </si>
  <si>
    <t>سپرده بلند مدت بانک صادرات میدان اسدآبادی 0407380281003</t>
  </si>
  <si>
    <t>سپرده بلند مدت بانک تجارت تخصصی بورس 0479603556778</t>
  </si>
  <si>
    <t>سپرده بلند مدت بانک تجارت تخصصی بورس 0479603556803</t>
  </si>
  <si>
    <t>سپرده بلند مدت بانک تجارت تخصصی بورس 0479603578944</t>
  </si>
  <si>
    <t>سپرده بلند مدت بانک پاسارگاد شهید بهزادی 378.303.14069480.13</t>
  </si>
  <si>
    <t>سپرده کوتاه مدت بانک رفاه بهار انقلاب 391659900</t>
  </si>
  <si>
    <t>سپرده بلند مدت بانک صادرات میدان فرهنگ 0407416010009</t>
  </si>
  <si>
    <t>سپرده بلند مدت بانک تجارت تخصصی بورس 0479603757792</t>
  </si>
  <si>
    <t>سپرده بلند مدت بانک رفاه بهار انقلاب 391807079</t>
  </si>
  <si>
    <t>سپرده بلند مدت بانک تجارت تخصصی بورس 0479603769512</t>
  </si>
  <si>
    <t>سپرده بلند مدت بانک صادرات میدان فرهنگ 0407418047008</t>
  </si>
  <si>
    <t>سپرده بلند مدت بانک پاسارگاد شهید بهزادی 378.303.14069480.14</t>
  </si>
  <si>
    <t>سپرده بلند مدت بانک پاسارگاد شهید بهزادی 378.303.14069480.15</t>
  </si>
  <si>
    <t>سپرده بلند مدت بانک تجارت تخصصی بورس 0479603819507</t>
  </si>
  <si>
    <t>سپرده بلند مدت بانک صادرات میدان فرهنگ 0407427238001</t>
  </si>
  <si>
    <t>سپرده بلند مدت بانک پاسارگاد شهید بهزادی 378.303.14069480.16</t>
  </si>
  <si>
    <t>موسسه اعتباری ملل</t>
  </si>
  <si>
    <t>بانک رفاه</t>
  </si>
  <si>
    <t>1403/07/28</t>
  </si>
  <si>
    <t xml:space="preserve"> تنزیل سود بانک</t>
  </si>
  <si>
    <t>سپرده کوتاه مدت موسسه اعتباری ملل</t>
  </si>
  <si>
    <t>سپرده کوتاه مدت بانک ملت</t>
  </si>
  <si>
    <t>سپرده کوتاه مدت بانک خاورمیانه</t>
  </si>
  <si>
    <t>سپرده کوتاه مدت بانک گردشگری</t>
  </si>
  <si>
    <t>سپرده کوتاه مدت بانک صادرات</t>
  </si>
  <si>
    <t>سپرده کوتاه مدت بانک تجارت</t>
  </si>
  <si>
    <t>سپرده کوتاه مدت بانک پاسارگاد</t>
  </si>
  <si>
    <t xml:space="preserve"> مختلف</t>
  </si>
  <si>
    <t>برای ماه منتهی به 1403/08/30</t>
  </si>
  <si>
    <t>1403/08/30</t>
  </si>
  <si>
    <t>مشارکت ش شیراز042-3ماهه18%</t>
  </si>
  <si>
    <t>مشارکت ش اصفهان042-3ماهه18%</t>
  </si>
  <si>
    <t>مشارکت ش تهران42-3ماهه18%</t>
  </si>
  <si>
    <t>1400/12/26</t>
  </si>
  <si>
    <t>1404/12/25</t>
  </si>
  <si>
    <t>1404/12/24</t>
  </si>
  <si>
    <t>برای ماه منتهی به 1403/04/31</t>
  </si>
  <si>
    <t>-4-1</t>
  </si>
  <si>
    <t>سرمایه‌گذاری در  سپرده‌ بانکی</t>
  </si>
  <si>
    <t xml:space="preserve"> بانک تجارت</t>
  </si>
  <si>
    <t xml:space="preserve">بانک توسعه صادرات </t>
  </si>
  <si>
    <t xml:space="preserve"> بانک خاورمیانه دروس </t>
  </si>
  <si>
    <t xml:space="preserve"> بانک پاسارگاد شهید بهزادی </t>
  </si>
  <si>
    <t xml:space="preserve"> بانک صادرات میدان فرهنگ </t>
  </si>
  <si>
    <t xml:space="preserve"> بانک ملت بورس کالا </t>
  </si>
  <si>
    <t xml:space="preserve"> موسسه اعتباری ملل جنت آباد </t>
  </si>
  <si>
    <t>بانک ملل</t>
  </si>
  <si>
    <t xml:space="preserve"> صکوک مرابحه دیران72</t>
  </si>
  <si>
    <t xml:space="preserve"> مرابحه پدیده جم-تمدن070617</t>
  </si>
  <si>
    <t xml:space="preserve"> 1 -   سرمایه گذاری ها</t>
  </si>
  <si>
    <t xml:space="preserve"> 1 -1-   سرمایه گذاری در سهام و حق تقدم سهام</t>
  </si>
  <si>
    <t>بدون تاریخ سررسید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</si>
</sst>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 * #,##0.00_-_ر_ي_ا_ل_ ;_ * #,##0.00\-_ر_ي_ا_ل_ ;_ * &quot;-&quot;??_-_ر_ي_ا_ل_ ;_ @_ "/>
    <numFmt numFmtId="165" formatCode="#,###;\(#,###\);\-"/>
    <numFmt numFmtId="166" formatCode="#,##0_);\(#,##0\);\-"/>
    <numFmt numFmtId="167" formatCode="0.0%"/>
    <numFmt numFmtId="168" formatCode="_ * #,##0.000_-_ر_ي_ا_ل_ ;_ * #,##0.000\-_ر_ي_ا_ل_ ;_ * &quot;-&quot;??_-_ر_ي_ا_ل_ ;_ @_ "/>
    <numFmt numFmtId="169" formatCode="_ * #,##0.0000_-_ر_ي_ا_ل_ ;_ * #,##0.0000\-_ر_ي_ا_ل_ ;_ * &quot;-&quot;??_-_ر_ي_ا_ل_ ;_ @_ "/>
    <numFmt numFmtId="170" formatCode="_ * #,##0_-_ر_ي_ا_ل_ ;_ * #,##0\-_ر_ي_ا_ل_ ;_ * &quot;-&quot;??_-_ر_ي_ا_ل_ ;_ @_ "/>
    <numFmt numFmtId="171" formatCode="_ * #,##0.00000_-_ر_ي_ا_ل_ ;_ * #,##0.00000\-_ر_ي_ا_ل_ ;_ * &quot;-&quot;??_-_ر_ي_ا_ل_ ;_ @_ "/>
    <numFmt numFmtId="172" formatCode="#,###.000;\(#,###.000\);\-"/>
    <numFmt numFmtId="173" formatCode="#,###.00000;\(#,###.00000\);\-"/>
    <numFmt numFmtId="174" formatCode="_(* #,##0_);_(* \(#,##0\);_(* &quot;-&quot;??_);_(@_)"/>
    <numFmt numFmtId="175" formatCode="#,##0.0"/>
    <numFmt numFmtId="176" formatCode="#,##0.0000_);\(#,##0.0000\)"/>
  </numFmts>
  <fonts count="27" x14ac:knownFonts="1">
    <font>
      <sz val="10"/>
      <color rgb="FF000000"/>
      <name val="Arial"/>
      <charset val="1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u/>
      <sz val="15"/>
      <color rgb="FF000000"/>
      <name val="B Nazanin"/>
      <charset val="178"/>
    </font>
    <font>
      <b/>
      <sz val="12"/>
      <color rgb="FF000000"/>
      <name val="B Zar"/>
      <charset val="178"/>
    </font>
    <font>
      <sz val="11"/>
      <color theme="1"/>
      <name val="B Titr"/>
      <charset val="178"/>
    </font>
    <font>
      <b/>
      <sz val="11"/>
      <color rgb="FF000000"/>
      <name val="B Nazanin"/>
      <charset val="178"/>
    </font>
    <font>
      <b/>
      <sz val="11"/>
      <name val="B Titr"/>
      <charset val="178"/>
    </font>
    <font>
      <sz val="11"/>
      <color rgb="FF000000"/>
      <name val="B Nazanin"/>
      <charset val="178"/>
    </font>
    <font>
      <sz val="11"/>
      <name val="B Titr"/>
      <charset val="178"/>
    </font>
    <font>
      <sz val="11"/>
      <name val="B Nazanin"/>
      <charset val="178"/>
    </font>
    <font>
      <b/>
      <sz val="12"/>
      <color theme="1"/>
      <name val="B Nazanin"/>
      <charset val="178"/>
    </font>
    <font>
      <sz val="10"/>
      <color rgb="FF000000"/>
      <name val="Arial"/>
      <family val="2"/>
    </font>
    <font>
      <b/>
      <sz val="12"/>
      <name val="B Nazanin"/>
      <charset val="178"/>
    </font>
    <font>
      <sz val="12"/>
      <color theme="1"/>
      <name val="B Nazanin"/>
      <charset val="178"/>
    </font>
    <font>
      <b/>
      <sz val="12"/>
      <name val="B Titr"/>
      <charset val="178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8"/>
      <name val="Arial"/>
      <family val="2"/>
    </font>
    <font>
      <sz val="10"/>
      <color rgb="FF000000"/>
      <name val="B Nazanin"/>
      <charset val="178"/>
    </font>
    <font>
      <sz val="11"/>
      <color rgb="FF00000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6" fillId="0" borderId="0" applyFont="0" applyFill="0" applyBorder="0" applyAlignment="0" applyProtection="0"/>
    <xf numFmtId="0" fontId="2" fillId="0" borderId="0"/>
    <xf numFmtId="0" fontId="1" fillId="0" borderId="0"/>
    <xf numFmtId="0" fontId="16" fillId="0" borderId="0"/>
    <xf numFmtId="9" fontId="16" fillId="0" borderId="0" applyFont="0" applyFill="0" applyBorder="0" applyAlignment="0" applyProtection="0"/>
    <xf numFmtId="9" fontId="21" fillId="0" borderId="0" applyFont="0" applyFill="0" applyBorder="0" applyAlignment="0" applyProtection="0"/>
  </cellStyleXfs>
  <cellXfs count="292">
    <xf numFmtId="0" fontId="0" fillId="0" borderId="0" xfId="0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left"/>
    </xf>
    <xf numFmtId="3" fontId="5" fillId="0" borderId="0" xfId="0" applyNumberFormat="1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3" fontId="5" fillId="0" borderId="2" xfId="0" applyNumberFormat="1" applyFont="1" applyFill="1" applyBorder="1" applyAlignment="1">
      <alignment horizontal="center" vertical="top"/>
    </xf>
    <xf numFmtId="3" fontId="5" fillId="0" borderId="0" xfId="0" applyNumberFormat="1" applyFont="1" applyFill="1" applyAlignment="1">
      <alignment horizontal="center" vertical="top"/>
    </xf>
    <xf numFmtId="3" fontId="5" fillId="0" borderId="0" xfId="0" applyNumberFormat="1" applyFont="1" applyFill="1" applyBorder="1" applyAlignment="1">
      <alignment horizontal="center" vertical="top"/>
    </xf>
    <xf numFmtId="3" fontId="5" fillId="0" borderId="5" xfId="0" applyNumberFormat="1" applyFont="1" applyFill="1" applyBorder="1" applyAlignment="1">
      <alignment horizontal="center" vertical="top"/>
    </xf>
    <xf numFmtId="3" fontId="5" fillId="0" borderId="2" xfId="0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vertical="center"/>
    </xf>
    <xf numFmtId="3" fontId="10" fillId="0" borderId="5" xfId="0" applyNumberFormat="1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12" fillId="0" borderId="0" xfId="0" applyFont="1" applyFill="1" applyAlignment="1">
      <alignment horizontal="center" vertical="top"/>
    </xf>
    <xf numFmtId="0" fontId="12" fillId="0" borderId="2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3" fontId="10" fillId="0" borderId="0" xfId="0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/>
    </xf>
    <xf numFmtId="3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3" fontId="4" fillId="0" borderId="5" xfId="0" applyNumberFormat="1" applyFont="1" applyFill="1" applyBorder="1" applyAlignment="1">
      <alignment horizontal="center" vertical="top"/>
    </xf>
    <xf numFmtId="0" fontId="10" fillId="0" borderId="3" xfId="0" applyFont="1" applyFill="1" applyBorder="1" applyAlignment="1">
      <alignment horizontal="center" vertical="center" wrapText="1"/>
    </xf>
    <xf numFmtId="165" fontId="12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3" fontId="5" fillId="0" borderId="0" xfId="0" applyNumberFormat="1" applyFont="1" applyFill="1" applyBorder="1" applyAlignment="1">
      <alignment horizontal="right" vertical="top"/>
    </xf>
    <xf numFmtId="3" fontId="12" fillId="0" borderId="0" xfId="0" applyNumberFormat="1" applyFont="1" applyFill="1" applyAlignment="1">
      <alignment horizontal="center" vertical="top"/>
    </xf>
    <xf numFmtId="3" fontId="12" fillId="0" borderId="0" xfId="0" applyNumberFormat="1" applyFont="1" applyFill="1" applyBorder="1" applyAlignment="1">
      <alignment horizontal="center" vertical="top"/>
    </xf>
    <xf numFmtId="3" fontId="12" fillId="0" borderId="2" xfId="0" applyNumberFormat="1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 wrapText="1"/>
    </xf>
    <xf numFmtId="165" fontId="12" fillId="0" borderId="0" xfId="0" applyNumberFormat="1" applyFont="1" applyFill="1" applyAlignment="1">
      <alignment horizontal="center" vertical="top"/>
    </xf>
    <xf numFmtId="166" fontId="14" fillId="0" borderId="0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6" fillId="0" borderId="0" xfId="4" applyAlignment="1">
      <alignment horizontal="left"/>
    </xf>
    <xf numFmtId="165" fontId="15" fillId="0" borderId="9" xfId="3" applyNumberFormat="1" applyFont="1" applyFill="1" applyBorder="1" applyAlignment="1">
      <alignment horizontal="center" vertical="center" wrapText="1" readingOrder="2"/>
    </xf>
    <xf numFmtId="165" fontId="15" fillId="0" borderId="10" xfId="3" applyNumberFormat="1" applyFont="1" applyFill="1" applyBorder="1" applyAlignment="1">
      <alignment horizontal="center" vertical="center" wrapText="1" readingOrder="2"/>
    </xf>
    <xf numFmtId="165" fontId="15" fillId="0" borderId="11" xfId="3" applyNumberFormat="1" applyFont="1" applyFill="1" applyBorder="1" applyAlignment="1">
      <alignment horizontal="center" vertical="center" wrapText="1" readingOrder="2"/>
    </xf>
    <xf numFmtId="165" fontId="18" fillId="0" borderId="12" xfId="3" applyNumberFormat="1" applyFont="1" applyFill="1" applyBorder="1" applyAlignment="1">
      <alignment horizontal="center" vertical="center" wrapText="1" readingOrder="2"/>
    </xf>
    <xf numFmtId="165" fontId="18" fillId="0" borderId="13" xfId="3" applyNumberFormat="1" applyFont="1" applyFill="1" applyBorder="1" applyAlignment="1">
      <alignment horizontal="center" vertical="center" wrapText="1" readingOrder="2"/>
    </xf>
    <xf numFmtId="9" fontId="18" fillId="0" borderId="13" xfId="5" applyNumberFormat="1" applyFont="1" applyFill="1" applyBorder="1" applyAlignment="1">
      <alignment horizontal="center" vertical="center" wrapText="1" readingOrder="2"/>
    </xf>
    <xf numFmtId="165" fontId="15" fillId="0" borderId="14" xfId="3" applyNumberFormat="1" applyFont="1" applyFill="1" applyBorder="1" applyAlignment="1">
      <alignment horizontal="center" vertical="center" wrapText="1" readingOrder="2"/>
    </xf>
    <xf numFmtId="167" fontId="18" fillId="0" borderId="14" xfId="5" applyNumberFormat="1" applyFont="1" applyFill="1" applyBorder="1" applyAlignment="1">
      <alignment horizontal="center" vertical="center" wrapText="1" readingOrder="2"/>
    </xf>
    <xf numFmtId="0" fontId="10" fillId="0" borderId="15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left"/>
    </xf>
    <xf numFmtId="0" fontId="4" fillId="2" borderId="0" xfId="0" applyFont="1" applyFill="1" applyBorder="1" applyAlignment="1">
      <alignment horizontal="center" vertical="center"/>
    </xf>
    <xf numFmtId="3" fontId="10" fillId="0" borderId="5" xfId="0" applyNumberFormat="1" applyFont="1" applyFill="1" applyBorder="1" applyAlignment="1">
      <alignment horizontal="right" vertical="top"/>
    </xf>
    <xf numFmtId="0" fontId="20" fillId="0" borderId="0" xfId="0" applyFont="1" applyAlignment="1">
      <alignment horizontal="left"/>
    </xf>
    <xf numFmtId="3" fontId="4" fillId="0" borderId="5" xfId="0" applyNumberFormat="1" applyFont="1" applyFill="1" applyBorder="1" applyAlignment="1">
      <alignment horizontal="right" vertical="top"/>
    </xf>
    <xf numFmtId="165" fontId="10" fillId="0" borderId="6" xfId="0" applyNumberFormat="1" applyFont="1" applyBorder="1" applyAlignment="1">
      <alignment horizontal="left"/>
    </xf>
    <xf numFmtId="10" fontId="0" fillId="0" borderId="0" xfId="0" applyNumberFormat="1" applyAlignment="1">
      <alignment horizontal="left"/>
    </xf>
    <xf numFmtId="0" fontId="10" fillId="0" borderId="0" xfId="0" applyFont="1" applyFill="1" applyAlignment="1">
      <alignment horizontal="right" vertical="top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 vertical="top"/>
    </xf>
    <xf numFmtId="0" fontId="4" fillId="0" borderId="3" xfId="0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right" vertical="top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right" vertical="center"/>
    </xf>
    <xf numFmtId="168" fontId="0" fillId="0" borderId="0" xfId="1" applyNumberFormat="1" applyFont="1" applyAlignment="1">
      <alignment horizontal="left"/>
    </xf>
    <xf numFmtId="169" fontId="0" fillId="0" borderId="0" xfId="1" applyNumberFormat="1" applyFont="1" applyAlignment="1">
      <alignment horizontal="left"/>
    </xf>
    <xf numFmtId="170" fontId="5" fillId="0" borderId="2" xfId="1" applyNumberFormat="1" applyFont="1" applyFill="1" applyBorder="1" applyAlignment="1">
      <alignment horizontal="center" vertical="top"/>
    </xf>
    <xf numFmtId="170" fontId="0" fillId="0" borderId="0" xfId="1" applyNumberFormat="1" applyFont="1" applyAlignment="1">
      <alignment horizontal="left"/>
    </xf>
    <xf numFmtId="170" fontId="5" fillId="0" borderId="0" xfId="1" applyNumberFormat="1" applyFont="1" applyFill="1" applyAlignment="1">
      <alignment horizontal="center" vertical="top"/>
    </xf>
    <xf numFmtId="0" fontId="4" fillId="0" borderId="2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top"/>
    </xf>
    <xf numFmtId="0" fontId="3" fillId="0" borderId="0" xfId="0" applyFont="1" applyFill="1" applyAlignment="1">
      <alignment vertical="center"/>
    </xf>
    <xf numFmtId="0" fontId="9" fillId="0" borderId="0" xfId="2" applyFont="1" applyAlignment="1">
      <alignment vertical="center" readingOrder="2"/>
    </xf>
    <xf numFmtId="0" fontId="4" fillId="0" borderId="0" xfId="0" applyFont="1" applyFill="1" applyBorder="1" applyAlignment="1">
      <alignment vertical="center"/>
    </xf>
    <xf numFmtId="0" fontId="4" fillId="0" borderId="15" xfId="0" applyFont="1" applyFill="1" applyBorder="1" applyAlignment="1">
      <alignment vertical="center"/>
    </xf>
    <xf numFmtId="164" fontId="12" fillId="0" borderId="0" xfId="1" applyFont="1" applyFill="1" applyAlignment="1">
      <alignment horizontal="center" vertical="top"/>
    </xf>
    <xf numFmtId="170" fontId="12" fillId="0" borderId="0" xfId="1" applyNumberFormat="1" applyFont="1" applyFill="1" applyBorder="1" applyAlignment="1">
      <alignment horizontal="center" vertical="top"/>
    </xf>
    <xf numFmtId="170" fontId="0" fillId="0" borderId="0" xfId="1" applyNumberFormat="1" applyFont="1" applyBorder="1" applyAlignment="1">
      <alignment horizontal="left"/>
    </xf>
    <xf numFmtId="170" fontId="12" fillId="0" borderId="0" xfId="1" applyNumberFormat="1" applyFont="1" applyFill="1" applyAlignment="1">
      <alignment horizontal="center" vertical="top"/>
    </xf>
    <xf numFmtId="170" fontId="12" fillId="0" borderId="2" xfId="1" applyNumberFormat="1" applyFont="1" applyFill="1" applyBorder="1" applyAlignment="1">
      <alignment horizontal="center" vertical="top"/>
    </xf>
    <xf numFmtId="170" fontId="5" fillId="0" borderId="0" xfId="1" applyNumberFormat="1" applyFont="1" applyFill="1" applyBorder="1" applyAlignment="1">
      <alignment horizontal="right" vertical="top"/>
    </xf>
    <xf numFmtId="170" fontId="10" fillId="0" borderId="5" xfId="1" applyNumberFormat="1" applyFont="1" applyFill="1" applyBorder="1" applyAlignment="1">
      <alignment horizontal="center" vertical="top"/>
    </xf>
    <xf numFmtId="169" fontId="12" fillId="0" borderId="0" xfId="1" applyNumberFormat="1" applyFont="1" applyFill="1" applyBorder="1" applyAlignment="1">
      <alignment horizontal="center" vertical="top"/>
    </xf>
    <xf numFmtId="168" fontId="10" fillId="0" borderId="6" xfId="1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 readingOrder="2"/>
    </xf>
    <xf numFmtId="0" fontId="10" fillId="0" borderId="8" xfId="0" applyFont="1" applyFill="1" applyBorder="1" applyAlignment="1">
      <alignment horizontal="right" vertical="top"/>
    </xf>
    <xf numFmtId="164" fontId="0" fillId="0" borderId="0" xfId="1" applyNumberFormat="1" applyFont="1" applyAlignment="1">
      <alignment horizontal="left"/>
    </xf>
    <xf numFmtId="168" fontId="10" fillId="0" borderId="5" xfId="1" applyNumberFormat="1" applyFont="1" applyFill="1" applyBorder="1" applyAlignment="1">
      <alignment horizontal="center" vertical="top"/>
    </xf>
    <xf numFmtId="169" fontId="11" fillId="0" borderId="0" xfId="1" applyNumberFormat="1" applyFont="1" applyFill="1" applyAlignment="1">
      <alignment horizontal="right" vertical="center"/>
    </xf>
    <xf numFmtId="169" fontId="10" fillId="0" borderId="5" xfId="1" applyNumberFormat="1" applyFont="1" applyFill="1" applyBorder="1" applyAlignment="1">
      <alignment horizontal="center" vertical="top"/>
    </xf>
    <xf numFmtId="170" fontId="12" fillId="2" borderId="2" xfId="1" applyNumberFormat="1" applyFont="1" applyFill="1" applyBorder="1" applyAlignment="1">
      <alignment horizontal="center" vertical="top"/>
    </xf>
    <xf numFmtId="170" fontId="12" fillId="2" borderId="0" xfId="1" applyNumberFormat="1" applyFont="1" applyFill="1" applyAlignment="1">
      <alignment horizontal="center" vertical="top"/>
    </xf>
    <xf numFmtId="170" fontId="12" fillId="2" borderId="0" xfId="1" applyNumberFormat="1" applyFont="1" applyFill="1" applyBorder="1" applyAlignment="1">
      <alignment horizontal="center" vertical="top"/>
    </xf>
    <xf numFmtId="170" fontId="0" fillId="0" borderId="0" xfId="1" applyNumberFormat="1" applyFont="1" applyFill="1" applyBorder="1" applyAlignment="1">
      <alignment horizontal="left"/>
    </xf>
    <xf numFmtId="170" fontId="10" fillId="2" borderId="6" xfId="1" applyNumberFormat="1" applyFont="1" applyFill="1" applyBorder="1" applyAlignment="1">
      <alignment horizontal="center" vertical="top"/>
    </xf>
    <xf numFmtId="164" fontId="5" fillId="0" borderId="0" xfId="1" applyNumberFormat="1" applyFont="1" applyFill="1" applyBorder="1" applyAlignment="1">
      <alignment horizontal="center" vertical="top"/>
    </xf>
    <xf numFmtId="164" fontId="4" fillId="0" borderId="6" xfId="1" applyNumberFormat="1" applyFont="1" applyFill="1" applyBorder="1" applyAlignment="1">
      <alignment horizontal="center" vertical="top"/>
    </xf>
    <xf numFmtId="0" fontId="6" fillId="0" borderId="0" xfId="0" applyFont="1" applyAlignment="1">
      <alignment horizontal="left"/>
    </xf>
    <xf numFmtId="165" fontId="12" fillId="0" borderId="0" xfId="1" applyNumberFormat="1" applyFont="1" applyFill="1" applyAlignment="1">
      <alignment horizontal="center" vertical="top"/>
    </xf>
    <xf numFmtId="165" fontId="0" fillId="0" borderId="0" xfId="1" applyNumberFormat="1" applyFont="1" applyAlignment="1">
      <alignment horizontal="left"/>
    </xf>
    <xf numFmtId="165" fontId="12" fillId="0" borderId="2" xfId="1" applyNumberFormat="1" applyFont="1" applyFill="1" applyBorder="1" applyAlignment="1">
      <alignment horizontal="center" vertical="top"/>
    </xf>
    <xf numFmtId="165" fontId="12" fillId="0" borderId="0" xfId="1" applyNumberFormat="1" applyFont="1" applyFill="1" applyBorder="1" applyAlignment="1">
      <alignment horizontal="center" vertical="top"/>
    </xf>
    <xf numFmtId="165" fontId="10" fillId="0" borderId="5" xfId="1" applyNumberFormat="1" applyFont="1" applyFill="1" applyBorder="1" applyAlignment="1">
      <alignment horizontal="center" vertical="top"/>
    </xf>
    <xf numFmtId="165" fontId="10" fillId="0" borderId="6" xfId="1" applyNumberFormat="1" applyFont="1" applyFill="1" applyBorder="1" applyAlignment="1">
      <alignment horizontal="center" vertical="top"/>
    </xf>
    <xf numFmtId="172" fontId="12" fillId="0" borderId="2" xfId="1" applyNumberFormat="1" applyFont="1" applyFill="1" applyBorder="1" applyAlignment="1">
      <alignment horizontal="center" vertical="top"/>
    </xf>
    <xf numFmtId="172" fontId="12" fillId="0" borderId="0" xfId="1" applyNumberFormat="1" applyFont="1" applyFill="1" applyAlignment="1">
      <alignment horizontal="center" vertical="top"/>
    </xf>
    <xf numFmtId="172" fontId="12" fillId="0" borderId="0" xfId="1" applyNumberFormat="1" applyFont="1" applyFill="1" applyBorder="1" applyAlignment="1">
      <alignment horizontal="center" vertical="top"/>
    </xf>
    <xf numFmtId="173" fontId="12" fillId="0" borderId="2" xfId="1" applyNumberFormat="1" applyFont="1" applyFill="1" applyBorder="1" applyAlignment="1">
      <alignment horizontal="center" vertical="top"/>
    </xf>
    <xf numFmtId="173" fontId="12" fillId="0" borderId="0" xfId="1" applyNumberFormat="1" applyFont="1" applyFill="1" applyAlignment="1">
      <alignment horizontal="center" vertical="top"/>
    </xf>
    <xf numFmtId="173" fontId="12" fillId="0" borderId="0" xfId="1" applyNumberFormat="1" applyFont="1" applyFill="1" applyBorder="1" applyAlignment="1">
      <alignment horizontal="center" vertical="top"/>
    </xf>
    <xf numFmtId="173" fontId="10" fillId="0" borderId="6" xfId="1" applyNumberFormat="1" applyFont="1" applyFill="1" applyBorder="1" applyAlignment="1">
      <alignment horizontal="center" vertical="top"/>
    </xf>
    <xf numFmtId="165" fontId="12" fillId="0" borderId="0" xfId="1" applyNumberFormat="1" applyFont="1" applyFill="1" applyAlignment="1">
      <alignment vertical="top"/>
    </xf>
    <xf numFmtId="168" fontId="10" fillId="0" borderId="3" xfId="1" applyNumberFormat="1" applyFont="1" applyFill="1" applyBorder="1" applyAlignment="1">
      <alignment horizontal="center" vertical="center" wrapText="1"/>
    </xf>
    <xf numFmtId="172" fontId="10" fillId="0" borderId="5" xfId="1" applyNumberFormat="1" applyFont="1" applyFill="1" applyBorder="1" applyAlignment="1">
      <alignment horizontal="center" vertical="top"/>
    </xf>
    <xf numFmtId="171" fontId="12" fillId="0" borderId="0" xfId="1" applyNumberFormat="1" applyFont="1" applyFill="1" applyBorder="1" applyAlignment="1">
      <alignment horizontal="center" vertical="top"/>
    </xf>
    <xf numFmtId="165" fontId="4" fillId="0" borderId="5" xfId="0" applyNumberFormat="1" applyFont="1" applyFill="1" applyBorder="1" applyAlignment="1">
      <alignment horizontal="center" vertical="top"/>
    </xf>
    <xf numFmtId="0" fontId="22" fillId="0" borderId="0" xfId="0" applyFont="1" applyAlignment="1">
      <alignment horizontal="left"/>
    </xf>
    <xf numFmtId="170" fontId="12" fillId="0" borderId="0" xfId="1" applyNumberFormat="1" applyFont="1" applyFill="1" applyAlignment="1">
      <alignment horizontal="center" vertical="center"/>
    </xf>
    <xf numFmtId="170" fontId="4" fillId="0" borderId="5" xfId="1" applyNumberFormat="1" applyFont="1" applyFill="1" applyBorder="1" applyAlignment="1">
      <alignment horizontal="center" vertical="top"/>
    </xf>
    <xf numFmtId="170" fontId="0" fillId="2" borderId="0" xfId="1" applyNumberFormat="1" applyFont="1" applyFill="1" applyAlignment="1">
      <alignment horizontal="left"/>
    </xf>
    <xf numFmtId="170" fontId="10" fillId="0" borderId="5" xfId="1" applyNumberFormat="1" applyFont="1" applyFill="1" applyBorder="1" applyAlignment="1">
      <alignment horizontal="right" vertical="top"/>
    </xf>
    <xf numFmtId="3" fontId="4" fillId="0" borderId="5" xfId="0" applyNumberFormat="1" applyFont="1" applyFill="1" applyBorder="1" applyAlignment="1">
      <alignment vertical="top"/>
    </xf>
    <xf numFmtId="170" fontId="12" fillId="0" borderId="0" xfId="1" applyNumberFormat="1" applyFont="1" applyFill="1" applyAlignment="1">
      <alignment vertical="top"/>
    </xf>
    <xf numFmtId="170" fontId="14" fillId="0" borderId="0" xfId="1" applyNumberFormat="1" applyFont="1" applyFill="1" applyAlignment="1">
      <alignment horizontal="center" vertical="center"/>
    </xf>
    <xf numFmtId="170" fontId="4" fillId="0" borderId="6" xfId="1" applyNumberFormat="1" applyFont="1" applyFill="1" applyBorder="1" applyAlignment="1">
      <alignment horizontal="center" vertical="top"/>
    </xf>
    <xf numFmtId="168" fontId="4" fillId="0" borderId="5" xfId="1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170" fontId="5" fillId="0" borderId="0" xfId="1" applyNumberFormat="1" applyFont="1" applyFill="1" applyBorder="1" applyAlignment="1">
      <alignment horizontal="center" vertical="top"/>
    </xf>
    <xf numFmtId="170" fontId="12" fillId="0" borderId="0" xfId="1" applyNumberFormat="1" applyFont="1" applyFill="1" applyBorder="1" applyAlignment="1">
      <alignment vertical="center"/>
    </xf>
    <xf numFmtId="170" fontId="10" fillId="0" borderId="8" xfId="1" applyNumberFormat="1" applyFont="1" applyFill="1" applyBorder="1" applyAlignment="1">
      <alignment vertical="center"/>
    </xf>
    <xf numFmtId="165" fontId="12" fillId="0" borderId="0" xfId="0" applyNumberFormat="1" applyFont="1" applyFill="1" applyAlignment="1">
      <alignment horizontal="center" vertical="center"/>
    </xf>
    <xf numFmtId="174" fontId="12" fillId="0" borderId="0" xfId="1" applyNumberFormat="1" applyFont="1" applyFill="1" applyAlignment="1">
      <alignment horizontal="center" vertical="center"/>
    </xf>
    <xf numFmtId="174" fontId="10" fillId="0" borderId="8" xfId="1" applyNumberFormat="1" applyFont="1" applyFill="1" applyBorder="1" applyAlignment="1">
      <alignment horizontal="center" vertical="center"/>
    </xf>
    <xf numFmtId="3" fontId="10" fillId="0" borderId="5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right" vertical="top"/>
    </xf>
    <xf numFmtId="0" fontId="12" fillId="0" borderId="0" xfId="0" applyFont="1" applyFill="1" applyAlignment="1">
      <alignment horizontal="right" vertical="top"/>
    </xf>
    <xf numFmtId="0" fontId="24" fillId="0" borderId="0" xfId="0" applyFont="1" applyAlignment="1">
      <alignment horizontal="left"/>
    </xf>
    <xf numFmtId="3" fontId="24" fillId="0" borderId="0" xfId="0" applyNumberFormat="1" applyFont="1" applyAlignment="1">
      <alignment horizontal="left"/>
    </xf>
    <xf numFmtId="0" fontId="24" fillId="0" borderId="2" xfId="0" applyFont="1" applyBorder="1" applyAlignment="1">
      <alignment horizontal="left"/>
    </xf>
    <xf numFmtId="164" fontId="4" fillId="0" borderId="3" xfId="1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168" fontId="4" fillId="0" borderId="5" xfId="1" applyNumberFormat="1" applyFont="1" applyFill="1" applyBorder="1" applyAlignment="1">
      <alignment horizontal="center" vertical="top"/>
    </xf>
    <xf numFmtId="168" fontId="24" fillId="0" borderId="0" xfId="1" applyNumberFormat="1" applyFont="1" applyAlignment="1">
      <alignment horizontal="left"/>
    </xf>
    <xf numFmtId="170" fontId="24" fillId="0" borderId="0" xfId="1" applyNumberFormat="1" applyFont="1" applyAlignment="1">
      <alignment horizontal="left"/>
    </xf>
    <xf numFmtId="3" fontId="5" fillId="0" borderId="16" xfId="0" applyNumberFormat="1" applyFont="1" applyFill="1" applyBorder="1" applyAlignment="1">
      <alignment horizontal="center" vertical="top"/>
    </xf>
    <xf numFmtId="170" fontId="5" fillId="0" borderId="0" xfId="1" applyNumberFormat="1" applyFont="1" applyBorder="1" applyAlignment="1">
      <alignment vertical="top"/>
    </xf>
    <xf numFmtId="37" fontId="12" fillId="0" borderId="0" xfId="1" applyNumberFormat="1" applyFont="1" applyFill="1" applyBorder="1" applyAlignment="1">
      <alignment horizontal="center" vertical="top"/>
    </xf>
    <xf numFmtId="165" fontId="10" fillId="0" borderId="17" xfId="1" applyNumberFormat="1" applyFont="1" applyFill="1" applyBorder="1" applyAlignment="1">
      <alignment horizontal="center" vertical="top"/>
    </xf>
    <xf numFmtId="170" fontId="0" fillId="0" borderId="0" xfId="0" applyNumberFormat="1" applyAlignment="1">
      <alignment horizontal="left"/>
    </xf>
    <xf numFmtId="0" fontId="10" fillId="0" borderId="0" xfId="0" applyFont="1" applyFill="1" applyAlignment="1">
      <alignment horizontal="right" vertical="top"/>
    </xf>
    <xf numFmtId="0" fontId="12" fillId="0" borderId="0" xfId="0" applyFont="1" applyFill="1" applyAlignment="1">
      <alignment horizontal="right" vertical="top"/>
    </xf>
    <xf numFmtId="37" fontId="14" fillId="2" borderId="0" xfId="1" applyNumberFormat="1" applyFont="1" applyFill="1" applyAlignment="1">
      <alignment horizontal="center" vertical="center"/>
    </xf>
    <xf numFmtId="37" fontId="0" fillId="2" borderId="0" xfId="1" applyNumberFormat="1" applyFont="1" applyFill="1" applyAlignment="1">
      <alignment horizontal="left"/>
    </xf>
    <xf numFmtId="37" fontId="12" fillId="2" borderId="0" xfId="1" applyNumberFormat="1" applyFont="1" applyFill="1" applyAlignment="1">
      <alignment horizontal="center" vertical="top"/>
    </xf>
    <xf numFmtId="37" fontId="12" fillId="2" borderId="0" xfId="1" applyNumberFormat="1" applyFont="1" applyFill="1" applyBorder="1" applyAlignment="1">
      <alignment horizontal="center" vertical="top"/>
    </xf>
    <xf numFmtId="37" fontId="5" fillId="2" borderId="0" xfId="1" applyNumberFormat="1" applyFont="1" applyFill="1" applyAlignment="1">
      <alignment horizontal="center" vertical="top"/>
    </xf>
    <xf numFmtId="0" fontId="12" fillId="0" borderId="2" xfId="0" applyFont="1" applyFill="1" applyBorder="1" applyAlignment="1">
      <alignment vertical="top"/>
    </xf>
    <xf numFmtId="0" fontId="12" fillId="0" borderId="0" xfId="0" applyFont="1" applyFill="1" applyBorder="1" applyAlignment="1">
      <alignment vertical="top"/>
    </xf>
    <xf numFmtId="168" fontId="4" fillId="0" borderId="3" xfId="1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top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/>
    </xf>
    <xf numFmtId="37" fontId="12" fillId="0" borderId="0" xfId="1" applyNumberFormat="1" applyFont="1" applyFill="1" applyAlignment="1">
      <alignment horizontal="center" vertical="center"/>
    </xf>
    <xf numFmtId="37" fontId="0" fillId="0" borderId="0" xfId="1" applyNumberFormat="1" applyFont="1" applyAlignment="1">
      <alignment horizontal="left"/>
    </xf>
    <xf numFmtId="37" fontId="12" fillId="0" borderId="0" xfId="1" applyNumberFormat="1" applyFont="1" applyFill="1" applyAlignment="1">
      <alignment horizontal="center" vertical="top"/>
    </xf>
    <xf numFmtId="174" fontId="0" fillId="0" borderId="2" xfId="1" applyNumberFormat="1" applyFont="1" applyBorder="1" applyAlignment="1"/>
    <xf numFmtId="174" fontId="0" fillId="0" borderId="0" xfId="1" applyNumberFormat="1" applyFont="1" applyAlignment="1"/>
    <xf numFmtId="0" fontId="10" fillId="0" borderId="0" xfId="0" applyFont="1" applyFill="1" applyBorder="1" applyAlignment="1">
      <alignment vertical="top"/>
    </xf>
    <xf numFmtId="0" fontId="10" fillId="0" borderId="8" xfId="0" applyFont="1" applyFill="1" applyBorder="1" applyAlignment="1">
      <alignment vertical="top"/>
    </xf>
    <xf numFmtId="164" fontId="12" fillId="0" borderId="0" xfId="1" applyFont="1" applyFill="1" applyAlignment="1">
      <alignment vertical="top"/>
    </xf>
    <xf numFmtId="165" fontId="10" fillId="0" borderId="16" xfId="1" applyNumberFormat="1" applyFont="1" applyFill="1" applyBorder="1" applyAlignment="1">
      <alignment horizontal="center" vertical="top"/>
    </xf>
    <xf numFmtId="170" fontId="12" fillId="3" borderId="0" xfId="1" applyNumberFormat="1" applyFont="1" applyFill="1" applyAlignment="1">
      <alignment horizontal="right" vertical="top"/>
    </xf>
    <xf numFmtId="170" fontId="12" fillId="3" borderId="0" xfId="1" applyNumberFormat="1" applyFont="1" applyFill="1" applyBorder="1" applyAlignment="1">
      <alignment horizontal="right" vertical="top"/>
    </xf>
    <xf numFmtId="168" fontId="12" fillId="0" borderId="0" xfId="1" applyNumberFormat="1" applyFont="1" applyFill="1" applyBorder="1" applyAlignment="1">
      <alignment horizontal="center" vertical="top"/>
    </xf>
    <xf numFmtId="170" fontId="10" fillId="0" borderId="15" xfId="0" applyNumberFormat="1" applyFont="1" applyFill="1" applyBorder="1" applyAlignment="1">
      <alignment horizontal="center" vertical="center" wrapText="1"/>
    </xf>
    <xf numFmtId="170" fontId="0" fillId="0" borderId="2" xfId="0" applyNumberFormat="1" applyBorder="1" applyAlignment="1">
      <alignment horizontal="left"/>
    </xf>
    <xf numFmtId="170" fontId="10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right" vertical="top"/>
    </xf>
    <xf numFmtId="37" fontId="12" fillId="0" borderId="0" xfId="0" applyNumberFormat="1" applyFont="1" applyFill="1" applyBorder="1" applyAlignment="1">
      <alignment horizontal="center" vertical="top"/>
    </xf>
    <xf numFmtId="37" fontId="0" fillId="0" borderId="0" xfId="0" applyNumberFormat="1" applyAlignment="1">
      <alignment horizontal="left"/>
    </xf>
    <xf numFmtId="3" fontId="5" fillId="0" borderId="0" xfId="0" applyNumberFormat="1" applyFont="1" applyAlignment="1">
      <alignment horizontal="right" vertical="top"/>
    </xf>
    <xf numFmtId="0" fontId="2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175" fontId="12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4" fillId="0" borderId="0" xfId="0" applyFont="1" applyBorder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38" fontId="5" fillId="0" borderId="0" xfId="0" applyNumberFormat="1" applyFont="1" applyFill="1" applyBorder="1" applyAlignment="1">
      <alignment horizontal="right" vertical="top"/>
    </xf>
    <xf numFmtId="38" fontId="24" fillId="0" borderId="0" xfId="0" applyNumberFormat="1" applyFont="1" applyAlignment="1">
      <alignment horizontal="left"/>
    </xf>
    <xf numFmtId="38" fontId="4" fillId="0" borderId="5" xfId="0" applyNumberFormat="1" applyFont="1" applyFill="1" applyBorder="1" applyAlignment="1">
      <alignment horizontal="center" vertical="top"/>
    </xf>
    <xf numFmtId="38" fontId="5" fillId="0" borderId="0" xfId="0" applyNumberFormat="1" applyFont="1" applyFill="1" applyBorder="1" applyAlignment="1">
      <alignment horizontal="center" vertical="top"/>
    </xf>
    <xf numFmtId="38" fontId="24" fillId="0" borderId="0" xfId="0" applyNumberFormat="1" applyFont="1" applyAlignment="1">
      <alignment horizontal="center"/>
    </xf>
    <xf numFmtId="38" fontId="5" fillId="0" borderId="5" xfId="0" applyNumberFormat="1" applyFont="1" applyFill="1" applyBorder="1" applyAlignment="1">
      <alignment horizontal="center" vertical="top"/>
    </xf>
    <xf numFmtId="0" fontId="10" fillId="0" borderId="2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0" fontId="5" fillId="0" borderId="4" xfId="0" applyFont="1" applyBorder="1" applyAlignment="1">
      <alignment vertical="top"/>
    </xf>
    <xf numFmtId="10" fontId="12" fillId="0" borderId="0" xfId="6" applyNumberFormat="1" applyFont="1" applyFill="1" applyAlignment="1">
      <alignment horizontal="center" vertical="top"/>
    </xf>
    <xf numFmtId="10" fontId="12" fillId="0" borderId="0" xfId="1" applyNumberFormat="1" applyFont="1" applyFill="1" applyAlignment="1">
      <alignment horizontal="center" vertical="top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left"/>
    </xf>
    <xf numFmtId="0" fontId="12" fillId="0" borderId="8" xfId="0" applyFont="1" applyBorder="1" applyAlignment="1">
      <alignment horizontal="left"/>
    </xf>
    <xf numFmtId="0" fontId="10" fillId="0" borderId="18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5" fillId="0" borderId="7" xfId="0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right" vertical="top"/>
    </xf>
    <xf numFmtId="170" fontId="5" fillId="0" borderId="0" xfId="1" applyNumberFormat="1" applyFont="1" applyAlignment="1">
      <alignment horizontal="right"/>
    </xf>
    <xf numFmtId="174" fontId="6" fillId="0" borderId="0" xfId="1" applyNumberFormat="1" applyFont="1" applyAlignment="1">
      <alignment horizontal="left"/>
    </xf>
    <xf numFmtId="170" fontId="5" fillId="0" borderId="6" xfId="1" applyNumberFormat="1" applyFont="1" applyBorder="1" applyAlignment="1">
      <alignment horizontal="right"/>
    </xf>
    <xf numFmtId="9" fontId="5" fillId="0" borderId="6" xfId="1" applyNumberFormat="1" applyFont="1" applyBorder="1" applyAlignment="1">
      <alignment horizontal="center" vertical="center"/>
    </xf>
    <xf numFmtId="10" fontId="5" fillId="0" borderId="0" xfId="1" applyNumberFormat="1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3" fontId="12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4" fontId="12" fillId="0" borderId="0" xfId="1" applyFont="1" applyFill="1" applyAlignment="1">
      <alignment vertical="center"/>
    </xf>
    <xf numFmtId="164" fontId="12" fillId="0" borderId="0" xfId="1" applyFont="1" applyFill="1" applyAlignment="1">
      <alignment horizontal="center" vertical="center"/>
    </xf>
    <xf numFmtId="37" fontId="10" fillId="0" borderId="5" xfId="1" applyNumberFormat="1" applyFont="1" applyFill="1" applyBorder="1" applyAlignment="1">
      <alignment horizontal="right" vertical="top"/>
    </xf>
    <xf numFmtId="165" fontId="0" fillId="0" borderId="0" xfId="0" applyNumberFormat="1" applyAlignment="1">
      <alignment horizontal="left"/>
    </xf>
    <xf numFmtId="37" fontId="4" fillId="0" borderId="5" xfId="1" applyNumberFormat="1" applyFont="1" applyFill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37" fontId="24" fillId="0" borderId="0" xfId="0" applyNumberFormat="1" applyFont="1" applyAlignment="1">
      <alignment horizontal="center"/>
    </xf>
    <xf numFmtId="176" fontId="5" fillId="0" borderId="2" xfId="1" applyNumberFormat="1" applyFont="1" applyFill="1" applyBorder="1" applyAlignment="1">
      <alignment horizontal="center" vertical="top"/>
    </xf>
    <xf numFmtId="176" fontId="5" fillId="0" borderId="0" xfId="1" applyNumberFormat="1" applyFont="1" applyFill="1" applyAlignment="1">
      <alignment horizontal="center" vertical="top"/>
    </xf>
    <xf numFmtId="176" fontId="5" fillId="0" borderId="0" xfId="1" applyNumberFormat="1" applyFont="1" applyFill="1" applyBorder="1" applyAlignment="1">
      <alignment horizontal="center" vertical="top"/>
    </xf>
    <xf numFmtId="0" fontId="17" fillId="0" borderId="0" xfId="0" applyFont="1" applyFill="1" applyAlignment="1">
      <alignment horizontal="right" vertical="center" readingOrder="2"/>
    </xf>
    <xf numFmtId="0" fontId="17" fillId="0" borderId="0" xfId="0" applyFont="1" applyFill="1" applyAlignment="1">
      <alignment vertical="center"/>
    </xf>
    <xf numFmtId="169" fontId="12" fillId="0" borderId="0" xfId="1" applyNumberFormat="1" applyFont="1" applyFill="1" applyBorder="1" applyAlignment="1">
      <alignment vertical="center"/>
    </xf>
    <xf numFmtId="169" fontId="12" fillId="0" borderId="6" xfId="1" applyNumberFormat="1" applyFont="1" applyFill="1" applyBorder="1" applyAlignment="1">
      <alignment vertical="center"/>
    </xf>
    <xf numFmtId="170" fontId="12" fillId="0" borderId="0" xfId="1" applyNumberFormat="1" applyFont="1" applyFill="1" applyAlignment="1">
      <alignment vertical="center"/>
    </xf>
    <xf numFmtId="0" fontId="0" fillId="0" borderId="0" xfId="0" applyAlignment="1">
      <alignment vertical="center"/>
    </xf>
    <xf numFmtId="170" fontId="12" fillId="0" borderId="6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64" fontId="4" fillId="0" borderId="0" xfId="1" applyFont="1" applyFill="1" applyBorder="1" applyAlignment="1">
      <alignment horizontal="center" vertical="center"/>
    </xf>
    <xf numFmtId="164" fontId="4" fillId="0" borderId="4" xfId="1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center" vertical="center"/>
    </xf>
    <xf numFmtId="164" fontId="4" fillId="0" borderId="3" xfId="1" applyFont="1" applyFill="1" applyBorder="1" applyAlignment="1">
      <alignment horizontal="center" vertical="center"/>
    </xf>
    <xf numFmtId="164" fontId="10" fillId="0" borderId="2" xfId="1" applyFont="1" applyFill="1" applyBorder="1" applyAlignment="1">
      <alignment horizontal="center" vertical="center" wrapText="1"/>
    </xf>
    <xf numFmtId="164" fontId="10" fillId="0" borderId="4" xfId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9" fillId="0" borderId="0" xfId="2" applyFont="1" applyAlignment="1">
      <alignment horizontal="right" vertical="center" readingOrder="2"/>
    </xf>
    <xf numFmtId="0" fontId="4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right" vertical="center" readingOrder="2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69" fontId="10" fillId="0" borderId="2" xfId="1" applyNumberFormat="1" applyFont="1" applyFill="1" applyBorder="1" applyAlignment="1">
      <alignment horizontal="center" vertical="center" wrapText="1"/>
    </xf>
    <xf numFmtId="169" fontId="10" fillId="0" borderId="4" xfId="1" applyNumberFormat="1" applyFont="1" applyFill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164" fontId="13" fillId="0" borderId="0" xfId="1" applyFont="1" applyFill="1" applyAlignment="1">
      <alignment horizontal="right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right" vertical="center"/>
    </xf>
    <xf numFmtId="0" fontId="10" fillId="0" borderId="2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65" fontId="15" fillId="0" borderId="0" xfId="3" applyNumberFormat="1" applyFont="1" applyFill="1" applyAlignment="1">
      <alignment horizontal="center" vertical="center"/>
    </xf>
    <xf numFmtId="165" fontId="17" fillId="0" borderId="0" xfId="3" applyNumberFormat="1" applyFont="1" applyFill="1" applyAlignment="1">
      <alignment horizontal="right" vertical="center" readingOrder="2"/>
    </xf>
    <xf numFmtId="0" fontId="19" fillId="0" borderId="0" xfId="0" applyFont="1" applyFill="1" applyAlignment="1">
      <alignment horizontal="right" vertical="center"/>
    </xf>
    <xf numFmtId="0" fontId="26" fillId="0" borderId="0" xfId="0" applyFont="1" applyAlignment="1">
      <alignment horizontal="center" wrapText="1"/>
    </xf>
    <xf numFmtId="0" fontId="10" fillId="0" borderId="3" xfId="0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right" vertical="top"/>
    </xf>
  </cellXfs>
  <cellStyles count="7">
    <cellStyle name="Comma" xfId="1" builtinId="3"/>
    <cellStyle name="Normal" xfId="0" builtinId="0"/>
    <cellStyle name="Normal 2 2" xfId="3" xr:uid="{00000000-0005-0000-0000-000002000000}"/>
    <cellStyle name="Normal 3" xfId="2" xr:uid="{00000000-0005-0000-0000-000003000000}"/>
    <cellStyle name="Normal 5" xfId="4" xr:uid="{00000000-0005-0000-0000-000004000000}"/>
    <cellStyle name="Percent" xfId="6" builtinId="5"/>
    <cellStyle name="Percent 2" xfId="5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11465263/Desktop/&#1711;&#1586;&#1575;&#1585;&#1588;%20&#1662;&#1585;&#1578;&#1601;&#1608;%20&#1582;&#1585;&#1583;&#1575;&#1583;1403/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فحه اول"/>
      <sheetName val="سهام"/>
      <sheetName val="واحدهای صندوق"/>
      <sheetName val="تبعی"/>
      <sheetName val="سپرده"/>
      <sheetName val="اوراق مشارکت"/>
      <sheetName val="تعدیل قیمت"/>
      <sheetName val="جمع درآمدها"/>
      <sheetName val="سرمایه‌گذاری در سهام"/>
      <sheetName val="سرمایه گذاری در صندوق "/>
      <sheetName val="سرمایه‌گذاری در اوراق بهادار"/>
      <sheetName val="درآمد سپرده بانکی"/>
      <sheetName val="سایر درآمدها"/>
      <sheetName val="درآمد سود سهام"/>
      <sheetName val="سود اوراق بهادار و سپرده بانکی"/>
      <sheetName val="مبالغ تخصیصی اوراق "/>
      <sheetName val="سود سپرده بانکی"/>
      <sheetName val="درآمد ناشی از تغییر قیمت اوراق"/>
      <sheetName val="درآمد ناشی از فرو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2">
          <cell r="A2" t="str">
            <v>صندوق سرمایه‌گذاری تداوم اطمینان تمدن</v>
          </cell>
        </row>
        <row r="3">
          <cell r="A3" t="str">
            <v>صورت وضعیت درآمدها</v>
          </cell>
        </row>
      </sheetData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B8"/>
  <sheetViews>
    <sheetView rightToLeft="1" tabSelected="1" view="pageBreakPreview" topLeftCell="B1" zoomScaleNormal="100" zoomScaleSheetLayoutView="100" workbookViewId="0">
      <selection activeCell="B20" sqref="B20"/>
    </sheetView>
  </sheetViews>
  <sheetFormatPr defaultRowHeight="27" customHeight="1" x14ac:dyDescent="0.2"/>
  <cols>
    <col min="1" max="1" width="1.42578125" hidden="1" customWidth="1"/>
    <col min="2" max="2" width="57.140625" customWidth="1"/>
  </cols>
  <sheetData>
    <row r="1" spans="2:2" ht="19.5" customHeight="1" x14ac:dyDescent="0.2"/>
    <row r="2" spans="2:2" ht="21" customHeight="1" x14ac:dyDescent="0.2"/>
    <row r="3" spans="2:2" ht="17.25" customHeight="1" x14ac:dyDescent="0.2"/>
    <row r="4" spans="2:2" ht="27" customHeight="1" x14ac:dyDescent="0.2">
      <c r="B4" s="5" t="s">
        <v>0</v>
      </c>
    </row>
    <row r="5" spans="2:2" ht="27" customHeight="1" x14ac:dyDescent="0.2">
      <c r="B5" s="5" t="s">
        <v>1</v>
      </c>
    </row>
    <row r="6" spans="2:2" ht="27" customHeight="1" x14ac:dyDescent="0.2">
      <c r="B6" s="5" t="s">
        <v>264</v>
      </c>
    </row>
    <row r="7" spans="2:2" ht="21" customHeight="1" x14ac:dyDescent="0.2"/>
    <row r="8" spans="2:2" ht="15.75" customHeight="1" x14ac:dyDescent="0.2"/>
  </sheetData>
  <sheetProtection algorithmName="SHA-512" hashValue="B5TTO0AzqUgbdVE0/hiVD+yJMCSsDRosOzuxA3/fMMiVf7zkvV8DJiYdVNoViGxLHw4qaXJm0fK+sOb6b978eg==" saltValue="Y23eReiYvpRXOioT9akVnw==" spinCount="100000" sheet="1" objects="1" scenarios="1" selectLockedCells="1" autoFilter="0" selectUnlockedCells="1"/>
  <pageMargins left="0.39" right="0.39" top="0.39" bottom="0.39" header="0" footer="0"/>
  <pageSetup paperSize="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59999389629810485"/>
    <pageSetUpPr fitToPage="1"/>
  </sheetPr>
  <dimension ref="A1:Z21"/>
  <sheetViews>
    <sheetView rightToLeft="1" view="pageBreakPreview" zoomScale="95" zoomScaleNormal="100" zoomScaleSheetLayoutView="95" workbookViewId="0">
      <selection activeCell="F26" sqref="F26"/>
    </sheetView>
  </sheetViews>
  <sheetFormatPr defaultRowHeight="12.75" x14ac:dyDescent="0.2"/>
  <cols>
    <col min="1" max="1" width="5.140625" customWidth="1"/>
    <col min="2" max="2" width="21.5703125" customWidth="1"/>
    <col min="3" max="3" width="1.28515625" customWidth="1"/>
    <col min="4" max="4" width="20.5703125" bestFit="1" customWidth="1"/>
    <col min="5" max="5" width="1.28515625" customWidth="1"/>
    <col min="6" max="6" width="22" bestFit="1" customWidth="1"/>
    <col min="7" max="7" width="1.28515625" customWidth="1"/>
    <col min="8" max="8" width="20.85546875" bestFit="1" customWidth="1"/>
    <col min="9" max="9" width="1.28515625" customWidth="1"/>
    <col min="10" max="10" width="20.7109375" bestFit="1" customWidth="1"/>
    <col min="11" max="11" width="1.28515625" customWidth="1"/>
    <col min="12" max="12" width="15.5703125" customWidth="1"/>
    <col min="13" max="13" width="1.28515625" customWidth="1"/>
    <col min="14" max="14" width="22.42578125" bestFit="1" customWidth="1"/>
    <col min="15" max="15" width="0.85546875" customWidth="1"/>
    <col min="16" max="16" width="16.140625" bestFit="1" customWidth="1"/>
    <col min="17" max="17" width="1.28515625" customWidth="1"/>
    <col min="18" max="18" width="21.28515625" bestFit="1" customWidth="1"/>
    <col min="19" max="19" width="1.28515625" customWidth="1"/>
    <col min="20" max="20" width="21.28515625" bestFit="1" customWidth="1"/>
    <col min="21" max="21" width="1.28515625" customWidth="1"/>
    <col min="22" max="22" width="11.5703125" style="69" customWidth="1"/>
    <col min="23" max="23" width="0.28515625" customWidth="1"/>
    <col min="26" max="26" width="15.28515625" bestFit="1" customWidth="1"/>
  </cols>
  <sheetData>
    <row r="1" spans="1:26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</row>
    <row r="2" spans="1:26" ht="21.75" customHeight="1" x14ac:dyDescent="0.2">
      <c r="A2" s="254" t="s">
        <v>106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Z2" s="102"/>
    </row>
    <row r="3" spans="1:26" ht="21.75" customHeight="1" x14ac:dyDescent="0.2">
      <c r="A3" s="254" t="str">
        <f>'صورت وضعیت'!B6</f>
        <v>برای ماه منتهی به 1403/08/30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</row>
    <row r="4" spans="1:26" ht="14.45" customHeight="1" x14ac:dyDescent="0.2"/>
    <row r="5" spans="1:26" ht="18.75" customHeight="1" x14ac:dyDescent="0.2">
      <c r="A5" s="14" t="s">
        <v>123</v>
      </c>
      <c r="B5" s="282" t="s">
        <v>124</v>
      </c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</row>
    <row r="6" spans="1:26" ht="14.45" customHeight="1" x14ac:dyDescent="0.2">
      <c r="D6" s="280" t="s">
        <v>125</v>
      </c>
      <c r="E6" s="280"/>
      <c r="F6" s="280"/>
      <c r="G6" s="280"/>
      <c r="H6" s="280"/>
      <c r="I6" s="280"/>
      <c r="J6" s="280"/>
      <c r="K6" s="280"/>
      <c r="L6" s="280"/>
      <c r="N6" s="280" t="s">
        <v>126</v>
      </c>
      <c r="O6" s="280"/>
      <c r="P6" s="280"/>
      <c r="Q6" s="280"/>
      <c r="R6" s="280"/>
      <c r="S6" s="280"/>
      <c r="T6" s="280"/>
      <c r="U6" s="280"/>
      <c r="V6" s="280"/>
    </row>
    <row r="7" spans="1:26" ht="14.45" customHeight="1" x14ac:dyDescent="0.2">
      <c r="A7" s="246" t="s">
        <v>127</v>
      </c>
      <c r="B7" s="246"/>
      <c r="D7" s="265" t="s">
        <v>128</v>
      </c>
      <c r="E7" s="2"/>
      <c r="F7" s="265" t="s">
        <v>129</v>
      </c>
      <c r="G7" s="2"/>
      <c r="H7" s="265" t="s">
        <v>130</v>
      </c>
      <c r="I7" s="2"/>
      <c r="J7" s="259" t="s">
        <v>23</v>
      </c>
      <c r="K7" s="259"/>
      <c r="L7" s="259"/>
      <c r="N7" s="265" t="s">
        <v>128</v>
      </c>
      <c r="O7" s="2"/>
      <c r="P7" s="265" t="s">
        <v>129</v>
      </c>
      <c r="Q7" s="2"/>
      <c r="R7" s="265" t="s">
        <v>130</v>
      </c>
      <c r="S7" s="2"/>
      <c r="T7" s="259" t="s">
        <v>23</v>
      </c>
      <c r="U7" s="259"/>
      <c r="V7" s="259"/>
    </row>
    <row r="8" spans="1:26" ht="39" x14ac:dyDescent="0.2">
      <c r="A8" s="247"/>
      <c r="B8" s="247"/>
      <c r="D8" s="266"/>
      <c r="F8" s="266"/>
      <c r="H8" s="266"/>
      <c r="J8" s="18" t="s">
        <v>103</v>
      </c>
      <c r="K8" s="2"/>
      <c r="L8" s="66" t="s">
        <v>111</v>
      </c>
      <c r="N8" s="266"/>
      <c r="P8" s="266"/>
      <c r="R8" s="266"/>
      <c r="T8" s="131" t="s">
        <v>103</v>
      </c>
      <c r="U8" s="2"/>
      <c r="V8" s="117" t="s">
        <v>111</v>
      </c>
    </row>
    <row r="9" spans="1:26" ht="21.75" customHeight="1" x14ac:dyDescent="0.2">
      <c r="A9" s="165" t="s">
        <v>21</v>
      </c>
      <c r="B9" s="165"/>
      <c r="C9" s="104"/>
      <c r="D9" s="103">
        <f>SUMIFS('درآمد سود سهام'!M:M,'درآمد سود سهام'!A:A,A9)</f>
        <v>0</v>
      </c>
      <c r="E9" s="116"/>
      <c r="F9" s="103" cm="1">
        <f t="array" ref="F9:G9">SUMIFS('درآمد ناشی از تغییر قیمت اوراق'!I:I,'درآمد ناشی از تغییر قیمت اوراق'!A:A,A9:B9)</f>
        <v>0</v>
      </c>
      <c r="G9">
        <v>0</v>
      </c>
      <c r="H9" s="103">
        <f>SUMIFS('درآمد ناشی از فروش'!G:G,'درآمد ناشی از فروش'!A:A,A9)</f>
        <v>56754608776</v>
      </c>
      <c r="I9" s="116"/>
      <c r="J9" s="105">
        <f t="shared" ref="J9:J19" si="0">D9+F9+H9</f>
        <v>56754608776</v>
      </c>
      <c r="K9" s="104"/>
      <c r="L9" s="112">
        <f>J9/درآمد!$M$1</f>
        <v>2.9350461980130992E-2</v>
      </c>
      <c r="M9" s="104"/>
      <c r="N9" s="103">
        <f>SUMIFS('درآمد سود سهام'!S:S,'درآمد سود سهام'!A:A,A9)</f>
        <v>3777700000</v>
      </c>
      <c r="O9" s="104"/>
      <c r="P9" s="103" cm="1">
        <f t="array" ref="P9:Q9">SUMIFS('درآمد ناشی از تغییر قیمت اوراق'!Q:Q,'درآمد ناشی از تغییر قیمت اوراق'!A:A,'درآمد سرمایه گذاری در سهام'!A9:B9)</f>
        <v>0</v>
      </c>
      <c r="Q9">
        <v>0</v>
      </c>
      <c r="R9" s="106">
        <f>SUMIFS('درآمد ناشی از فروش'!Q:Q,'درآمد ناشی از فروش'!A:A,A9)</f>
        <v>19283940382</v>
      </c>
      <c r="T9" s="106">
        <f t="shared" ref="T9:T19" si="1">R9+P9+N9</f>
        <v>23061640382</v>
      </c>
      <c r="U9" s="104"/>
      <c r="V9" s="109">
        <f>T9/درآمد!$F$13</f>
        <v>5.6839173377633452E-3</v>
      </c>
    </row>
    <row r="10" spans="1:26" ht="21.75" customHeight="1" x14ac:dyDescent="0.2">
      <c r="A10" s="166" t="s">
        <v>131</v>
      </c>
      <c r="B10" s="166"/>
      <c r="C10" s="104"/>
      <c r="D10" s="103">
        <f>SUMIFS('درآمد سود سهام'!M:M,'درآمد سود سهام'!A:A,A10)</f>
        <v>0</v>
      </c>
      <c r="E10" s="104"/>
      <c r="F10" s="103" cm="1">
        <f t="array" ref="F10:G10">SUMIFS('درآمد ناشی از تغییر قیمت اوراق'!I:I,'درآمد ناشی از تغییر قیمت اوراق'!A:A,A10:B10)</f>
        <v>0</v>
      </c>
      <c r="G10">
        <v>0</v>
      </c>
      <c r="H10" s="103">
        <f>SUMIFS('درآمد ناشی از فروش'!G:G,'درآمد ناشی از فروش'!A:A,A10)</f>
        <v>0</v>
      </c>
      <c r="I10" s="116"/>
      <c r="J10" s="106">
        <f t="shared" si="0"/>
        <v>0</v>
      </c>
      <c r="K10" s="104"/>
      <c r="L10" s="113">
        <f>J10/درآمد!$M$1</f>
        <v>0</v>
      </c>
      <c r="M10" s="104"/>
      <c r="N10" s="103">
        <f>SUMIFS('درآمد سود سهام'!S:S,'درآمد سود سهام'!A:A,A10)</f>
        <v>11200000000</v>
      </c>
      <c r="O10" s="104"/>
      <c r="P10" s="103" cm="1">
        <f t="array" ref="P10:Q10">SUMIFS('درآمد ناشی از تغییر قیمت اوراق'!Q:Q,'درآمد ناشی از تغییر قیمت اوراق'!A:A,'درآمد سرمایه گذاری در سهام'!A13:B13)</f>
        <v>0</v>
      </c>
      <c r="Q10">
        <v>0</v>
      </c>
      <c r="R10" s="106">
        <f>SUMIFS('درآمد ناشی از فروش'!Q:Q,'درآمد ناشی از فروش'!A:A,A10)</f>
        <v>3997793834</v>
      </c>
      <c r="T10" s="106">
        <f t="shared" si="1"/>
        <v>15197793834</v>
      </c>
      <c r="U10" s="104"/>
      <c r="V10" s="110">
        <f>T10/درآمد!$F$13</f>
        <v>3.7457441204507233E-3</v>
      </c>
    </row>
    <row r="11" spans="1:26" ht="21.75" customHeight="1" x14ac:dyDescent="0.2">
      <c r="A11" s="166" t="s">
        <v>15</v>
      </c>
      <c r="B11" s="166"/>
      <c r="C11" s="104"/>
      <c r="D11" s="103">
        <f>SUMIFS('درآمد سود سهام'!M:M,'درآمد سود سهام'!A:A,A11)</f>
        <v>0</v>
      </c>
      <c r="E11" s="104"/>
      <c r="F11" s="103" cm="1">
        <f t="array" ref="F11:G11">SUMIFS('درآمد ناشی از تغییر قیمت اوراق'!I:I,'درآمد ناشی از تغییر قیمت اوراق'!A:A,A11:B11)</f>
        <v>0</v>
      </c>
      <c r="G11">
        <v>0</v>
      </c>
      <c r="H11" s="103">
        <f>SUMIFS('درآمد ناشی از فروش'!G:G,'درآمد ناشی از فروش'!A:A,A11)</f>
        <v>0</v>
      </c>
      <c r="I11" s="116"/>
      <c r="J11" s="106">
        <f t="shared" si="0"/>
        <v>0</v>
      </c>
      <c r="K11" s="104"/>
      <c r="L11" s="113">
        <f>J11/درآمد!$M$1</f>
        <v>0</v>
      </c>
      <c r="M11" s="104"/>
      <c r="N11" s="103">
        <f>SUMIFS('درآمد سود سهام'!S:S,'درآمد سود سهام'!A:A,A11)</f>
        <v>9050000000</v>
      </c>
      <c r="O11" s="104"/>
      <c r="P11" s="103" cm="1">
        <f t="array" ref="P11:Q11">SUMIFS('درآمد ناشی از تغییر قیمت اوراق'!Q:Q,'درآمد ناشی از تغییر قیمت اوراق'!A:A,'درآمد سرمایه گذاری در سهام'!A18:B18)</f>
        <v>0</v>
      </c>
      <c r="Q11">
        <v>0</v>
      </c>
      <c r="R11" s="106">
        <f>SUMIFS('درآمد ناشی از فروش'!Q:Q,'درآمد ناشی از فروش'!A:A,A11)</f>
        <v>0</v>
      </c>
      <c r="T11" s="106">
        <f t="shared" si="1"/>
        <v>9050000000</v>
      </c>
      <c r="U11" s="104"/>
      <c r="V11" s="110">
        <f>T11/درآمد!$F$13</f>
        <v>2.2305200781340619E-3</v>
      </c>
    </row>
    <row r="12" spans="1:26" ht="21.75" customHeight="1" x14ac:dyDescent="0.2">
      <c r="A12" s="166" t="s">
        <v>17</v>
      </c>
      <c r="B12" s="166"/>
      <c r="C12" s="104"/>
      <c r="D12" s="103">
        <f>SUMIFS('درآمد سود سهام'!M:M,'درآمد سود سهام'!A:A,A12)</f>
        <v>0</v>
      </c>
      <c r="E12" s="104"/>
      <c r="F12" s="103" cm="1">
        <f t="array" ref="F12:G12">SUMIFS('درآمد ناشی از تغییر قیمت اوراق'!I:I,'درآمد ناشی از تغییر قیمت اوراق'!A:A,A12:B12)</f>
        <v>3354200767</v>
      </c>
      <c r="G12">
        <v>0</v>
      </c>
      <c r="H12" s="103">
        <f>SUMIFS('درآمد ناشی از فروش'!G:G,'درآمد ناشی از فروش'!A:A,A12)</f>
        <v>0</v>
      </c>
      <c r="I12" s="116"/>
      <c r="J12" s="106">
        <f t="shared" si="0"/>
        <v>3354200767</v>
      </c>
      <c r="K12" s="104"/>
      <c r="L12" s="114">
        <f>J12/درآمد!$M$1</f>
        <v>1.734614055293963E-3</v>
      </c>
      <c r="M12" s="104"/>
      <c r="N12" s="103">
        <f>SUMIFS('درآمد سود سهام'!S:S,'درآمد سود سهام'!A:A,A12)</f>
        <v>3067525200</v>
      </c>
      <c r="O12" s="104"/>
      <c r="P12" s="103" cm="1">
        <f t="array" ref="P12:Q12">SUMIFS('درآمد ناشی از تغییر قیمت اوراق'!Q:Q,'درآمد ناشی از تغییر قیمت اوراق'!A:A,'درآمد سرمایه گذاری در سهام'!A16:B16)</f>
        <v>0</v>
      </c>
      <c r="Q12">
        <v>0</v>
      </c>
      <c r="R12" s="106">
        <f>SUMIFS('درآمد ناشی از فروش'!Q:Q,'درآمد ناشی از فروش'!A:A,A12)</f>
        <v>0</v>
      </c>
      <c r="T12" s="106">
        <f t="shared" si="1"/>
        <v>3067525200</v>
      </c>
      <c r="U12" s="104"/>
      <c r="V12" s="111">
        <f>T12/درآمد!$F$13</f>
        <v>7.560416076002435E-4</v>
      </c>
    </row>
    <row r="13" spans="1:26" ht="21.75" customHeight="1" x14ac:dyDescent="0.2">
      <c r="A13" s="166" t="s">
        <v>14</v>
      </c>
      <c r="B13" s="166"/>
      <c r="C13" s="104"/>
      <c r="D13" s="103">
        <f>SUMIFS('درآمد سود سهام'!M:M,'درآمد سود سهام'!A:A,A13)</f>
        <v>0</v>
      </c>
      <c r="E13" s="104"/>
      <c r="F13" s="103" cm="1">
        <f t="array" ref="F13:G13">SUMIFS('درآمد ناشی از تغییر قیمت اوراق'!I:I,'درآمد ناشی از تغییر قیمت اوراق'!A:A,A13:B13)</f>
        <v>0</v>
      </c>
      <c r="G13">
        <v>0</v>
      </c>
      <c r="H13" s="103">
        <f>SUMIFS('درآمد ناشی از فروش'!G:G,'درآمد ناشی از فروش'!A:A,A13)</f>
        <v>0</v>
      </c>
      <c r="I13" s="116"/>
      <c r="J13" s="106">
        <f t="shared" si="0"/>
        <v>0</v>
      </c>
      <c r="K13" s="104"/>
      <c r="L13" s="113">
        <f>J13/درآمد!$M$1</f>
        <v>0</v>
      </c>
      <c r="M13" s="104"/>
      <c r="N13" s="103">
        <f>SUMIFS('درآمد سود سهام'!S:S,'درآمد سود سهام'!A:A,A13)</f>
        <v>1640000000</v>
      </c>
      <c r="O13" s="104"/>
      <c r="P13" s="103" cm="1">
        <f t="array" ref="P13:Q13">SUMIFS('درآمد ناشی از تغییر قیمت اوراق'!Q:Q,'درآمد ناشی از تغییر قیمت اوراق'!A:A,'درآمد سرمایه گذاری در سهام'!A19:B19)</f>
        <v>0</v>
      </c>
      <c r="Q13">
        <v>0</v>
      </c>
      <c r="R13" s="106">
        <f>SUMIFS('درآمد ناشی از فروش'!Q:Q,'درآمد ناشی از فروش'!A:A,A13)</f>
        <v>0</v>
      </c>
      <c r="T13" s="106">
        <f t="shared" si="1"/>
        <v>1640000000</v>
      </c>
      <c r="U13" s="104"/>
      <c r="V13" s="110">
        <f>T13/درآمد!$F$13</f>
        <v>4.0420474344086868E-4</v>
      </c>
    </row>
    <row r="14" spans="1:26" ht="21.75" customHeight="1" x14ac:dyDescent="0.2">
      <c r="A14" s="166" t="s">
        <v>13</v>
      </c>
      <c r="B14" s="166"/>
      <c r="C14" s="104"/>
      <c r="D14" s="103">
        <f>SUMIFS('درآمد سود سهام'!M:M,'درآمد سود سهام'!A:A,A14)</f>
        <v>0</v>
      </c>
      <c r="E14" s="104"/>
      <c r="F14" s="103" cm="1">
        <f t="array" ref="F14:G14">SUMIFS('درآمد ناشی از تغییر قیمت اوراق'!I:I,'درآمد ناشی از تغییر قیمت اوراق'!A:A,A14:B14)</f>
        <v>6823121923</v>
      </c>
      <c r="G14">
        <v>0</v>
      </c>
      <c r="H14" s="103">
        <f>SUMIFS('درآمد ناشی از فروش'!G:G,'درآمد ناشی از فروش'!A:A,A14)</f>
        <v>0</v>
      </c>
      <c r="I14" s="116"/>
      <c r="J14" s="106">
        <f t="shared" si="0"/>
        <v>6823121923</v>
      </c>
      <c r="K14" s="104"/>
      <c r="L14" s="113">
        <f>J14/درآمد!$M$1</f>
        <v>3.5285553879369717E-3</v>
      </c>
      <c r="M14" s="104"/>
      <c r="N14" s="103">
        <f>SUMIFS('درآمد سود سهام'!S:S,'درآمد سود سهام'!A:A,A14)</f>
        <v>849150000</v>
      </c>
      <c r="O14" s="104"/>
      <c r="P14" s="103" cm="1">
        <f t="array" ref="P14:Q14">SUMIFS('درآمد ناشی از تغییر قیمت اوراق'!Q:Q,'درآمد ناشی از تغییر قیمت اوراق'!A:A,'درآمد سرمایه گذاری در سهام'!A12:B12)</f>
        <v>-4634895605</v>
      </c>
      <c r="Q14">
        <v>0</v>
      </c>
      <c r="R14" s="106">
        <f>SUMIFS('درآمد ناشی از فروش'!Q:Q,'درآمد ناشی از فروش'!A:A,A14)</f>
        <v>0</v>
      </c>
      <c r="T14" s="106">
        <f t="shared" si="1"/>
        <v>-3785745605</v>
      </c>
      <c r="U14" s="104"/>
      <c r="V14" s="110">
        <f>T14/درآمد!$F$13</f>
        <v>-9.3305873841550068E-4</v>
      </c>
    </row>
    <row r="15" spans="1:26" ht="21.75" customHeight="1" x14ac:dyDescent="0.2">
      <c r="A15" s="166" t="s">
        <v>18</v>
      </c>
      <c r="B15" s="166"/>
      <c r="C15" s="104"/>
      <c r="D15" s="103">
        <f>SUMIFS('درآمد سود سهام'!M:M,'درآمد سود سهام'!A:A,A15)</f>
        <v>0</v>
      </c>
      <c r="E15" s="104"/>
      <c r="F15" s="103" cm="1">
        <f t="array" ref="F15:G15">SUMIFS('درآمد ناشی از تغییر قیمت اوراق'!I:I,'درآمد ناشی از تغییر قیمت اوراق'!A:A,A15:B15)</f>
        <v>0</v>
      </c>
      <c r="G15">
        <v>0</v>
      </c>
      <c r="H15" s="103">
        <f>SUMIFS('درآمد ناشی از فروش'!G:G,'درآمد ناشی از فروش'!A:A,A15)</f>
        <v>4754801541</v>
      </c>
      <c r="I15" s="116"/>
      <c r="J15" s="106">
        <f t="shared" si="0"/>
        <v>4754801541</v>
      </c>
      <c r="K15" s="104"/>
      <c r="L15" s="113">
        <f>J15/درآمد!$M$1</f>
        <v>2.4589302060558484E-3</v>
      </c>
      <c r="M15" s="104"/>
      <c r="N15" s="103">
        <f>SUMIFS('درآمد سود سهام'!S:S,'درآمد سود سهام'!A:A,A15)</f>
        <v>654345000</v>
      </c>
      <c r="O15" s="104"/>
      <c r="P15" s="103" cm="1">
        <f t="array" ref="P15:Q15">SUMIFS('درآمد ناشی از تغییر قیمت اوراق'!Q:Q,'درآمد ناشی از تغییر قیمت اوراق'!A:A,'درآمد سرمایه گذاری در سهام'!A10:B10)</f>
        <v>0</v>
      </c>
      <c r="Q15">
        <v>0</v>
      </c>
      <c r="R15" s="106">
        <f>SUMIFS('درآمد ناشی از فروش'!Q:Q,'درآمد ناشی از فروش'!A:A,A15)</f>
        <v>182126488</v>
      </c>
      <c r="T15" s="106">
        <f t="shared" si="1"/>
        <v>836471488</v>
      </c>
      <c r="U15" s="104"/>
      <c r="V15" s="110">
        <f>T15/درآمد!$F$13</f>
        <v>2.0616203853819615E-4</v>
      </c>
    </row>
    <row r="16" spans="1:26" ht="21.75" customHeight="1" x14ac:dyDescent="0.2">
      <c r="A16" s="166" t="s">
        <v>19</v>
      </c>
      <c r="B16" s="166"/>
      <c r="C16" s="104"/>
      <c r="D16" s="103">
        <f>SUMIFS('درآمد سود سهام'!M:M,'درآمد سود سهام'!A:A,A16)</f>
        <v>0</v>
      </c>
      <c r="E16" s="104"/>
      <c r="F16" s="103" cm="1">
        <f t="array" ref="F16:G16">SUMIFS('درآمد ناشی از تغییر قیمت اوراق'!I:I,'درآمد ناشی از تغییر قیمت اوراق'!A:A,A16:B16)</f>
        <v>0</v>
      </c>
      <c r="G16">
        <v>0</v>
      </c>
      <c r="H16" s="103">
        <f>SUMIFS('درآمد ناشی از فروش'!G:G,'درآمد ناشی از فروش'!A:A,A16)</f>
        <v>498655424</v>
      </c>
      <c r="I16" s="116"/>
      <c r="J16" s="106">
        <f t="shared" si="0"/>
        <v>498655424</v>
      </c>
      <c r="K16" s="104"/>
      <c r="L16" s="113">
        <f>J16/درآمد!$M$1</f>
        <v>2.5787803632058815E-4</v>
      </c>
      <c r="M16" s="104"/>
      <c r="N16" s="103">
        <f>SUMIFS('درآمد سود سهام'!S:S,'درآمد سود سهام'!A:A,A16)</f>
        <v>32310734</v>
      </c>
      <c r="O16" s="104"/>
      <c r="P16" s="103" cm="1">
        <f t="array" ref="P16:Q16">SUMIFS('درآمد ناشی از تغییر قیمت اوراق'!Q:Q,'درآمد ناشی از تغییر قیمت اوراق'!A:A,'درآمد سرمایه گذاری در سهام'!A11:B11)</f>
        <v>0</v>
      </c>
      <c r="Q16">
        <v>0</v>
      </c>
      <c r="R16" s="106">
        <f>SUMIFS('درآمد ناشی از فروش'!Q:Q,'درآمد ناشی از فروش'!A:A,A16)</f>
        <v>-42017197</v>
      </c>
      <c r="T16" s="106">
        <f t="shared" si="1"/>
        <v>-9706463</v>
      </c>
      <c r="U16" s="104"/>
      <c r="V16" s="110">
        <f>T16/درآمد!$F$13</f>
        <v>-2.3923160894105393E-6</v>
      </c>
    </row>
    <row r="17" spans="1:22" ht="21.75" customHeight="1" x14ac:dyDescent="0.2">
      <c r="A17" s="166" t="s">
        <v>20</v>
      </c>
      <c r="B17" s="166"/>
      <c r="C17" s="104"/>
      <c r="D17" s="103">
        <f>SUMIFS('درآمد سود سهام'!M:M,'درآمد سود سهام'!A:A,A17)</f>
        <v>0</v>
      </c>
      <c r="E17" s="104"/>
      <c r="F17" s="103" cm="1">
        <f t="array" ref="F17:G17">SUMIFS('درآمد ناشی از تغییر قیمت اوراق'!I:I,'درآمد ناشی از تغییر قیمت اوراق'!A:A,A17:B17)</f>
        <v>0</v>
      </c>
      <c r="G17">
        <v>0</v>
      </c>
      <c r="H17" s="103">
        <f>SUMIFS('درآمد ناشی از فروش'!G:G,'درآمد ناشی از فروش'!A:A,A17)</f>
        <v>0</v>
      </c>
      <c r="I17" s="116"/>
      <c r="J17" s="106">
        <f t="shared" si="0"/>
        <v>0</v>
      </c>
      <c r="K17" s="104"/>
      <c r="L17" s="113">
        <f>J17/درآمد!$M$1</f>
        <v>0</v>
      </c>
      <c r="M17" s="104"/>
      <c r="N17" s="103">
        <f>SUMIFS('درآمد سود سهام'!S:S,'درآمد سود سهام'!A:A,A17)</f>
        <v>3825000000</v>
      </c>
      <c r="O17" s="104"/>
      <c r="P17" s="103" cm="1">
        <f t="array" ref="P17:Q17">SUMIFS('درآمد ناشی از تغییر قیمت اوراق'!Q:Q,'درآمد ناشی از تغییر قیمت اوراق'!A:A,'درآمد سرمایه گذاری در سهام'!A17:B17)</f>
        <v>0</v>
      </c>
      <c r="Q17">
        <v>0</v>
      </c>
      <c r="R17" s="106">
        <f>SUMIFS('درآمد ناشی از فروش'!Q:Q,'درآمد ناشی از فروش'!A:A,A17)</f>
        <v>0</v>
      </c>
      <c r="T17" s="106">
        <f t="shared" si="1"/>
        <v>3825000000</v>
      </c>
      <c r="U17" s="104"/>
      <c r="V17" s="111">
        <f>T17/درآمد!$F$13</f>
        <v>9.4273362418373331E-4</v>
      </c>
    </row>
    <row r="18" spans="1:22" ht="21.75" customHeight="1" x14ac:dyDescent="0.2">
      <c r="A18" s="166" t="s">
        <v>22</v>
      </c>
      <c r="B18" s="166"/>
      <c r="C18" s="104"/>
      <c r="D18" s="103">
        <f>SUMIFS('درآمد سود سهام'!M:M,'درآمد سود سهام'!A:A,A18)</f>
        <v>0</v>
      </c>
      <c r="E18" s="104"/>
      <c r="F18" s="103" cm="1">
        <f t="array" ref="F18:G18">SUMIFS('درآمد ناشی از تغییر قیمت اوراق'!I:I,'درآمد ناشی از تغییر قیمت اوراق'!A:A,A18:B18)</f>
        <v>0</v>
      </c>
      <c r="G18">
        <v>0</v>
      </c>
      <c r="H18" s="103">
        <f>SUMIFS('درآمد ناشی از فروش'!G:G,'درآمد ناشی از فروش'!A:A,A18)</f>
        <v>0</v>
      </c>
      <c r="I18" s="116"/>
      <c r="J18" s="106">
        <f t="shared" si="0"/>
        <v>0</v>
      </c>
      <c r="K18" s="104"/>
      <c r="L18" s="114">
        <f>J18/درآمد!$M$1</f>
        <v>0</v>
      </c>
      <c r="M18" s="104"/>
      <c r="N18" s="103">
        <f>SUMIFS('درآمد سود سهام'!S:S,'درآمد سود سهام'!A:A,A18)</f>
        <v>0</v>
      </c>
      <c r="O18" s="104"/>
      <c r="P18" s="103" cm="1">
        <f t="array" ref="P18:Q18">SUMIFS('درآمد ناشی از تغییر قیمت اوراق'!Q:Q,'درآمد ناشی از تغییر قیمت اوراق'!A:A,'درآمد سرمایه گذاری در سهام'!A15:B15)</f>
        <v>0</v>
      </c>
      <c r="Q18">
        <v>0</v>
      </c>
      <c r="R18" s="106">
        <f>SUMIFS('درآمد ناشی از فروش'!Q:Q,'درآمد ناشی از فروش'!A:A,A18)</f>
        <v>-53861605199</v>
      </c>
      <c r="T18" s="106">
        <f t="shared" si="1"/>
        <v>-53861605199</v>
      </c>
      <c r="U18" s="104"/>
      <c r="V18" s="110">
        <f>T18/درآمد!$F$13</f>
        <v>-1.3275070921204363E-2</v>
      </c>
    </row>
    <row r="19" spans="1:22" ht="21.75" customHeight="1" x14ac:dyDescent="0.2">
      <c r="A19" s="166" t="s">
        <v>16</v>
      </c>
      <c r="B19" s="166"/>
      <c r="C19" s="104"/>
      <c r="D19" s="103">
        <f>SUMIFS('درآمد سود سهام'!M:M,'درآمد سود سهام'!A:A,A19)</f>
        <v>0</v>
      </c>
      <c r="E19" s="104"/>
      <c r="F19" s="103" cm="1">
        <f t="array" ref="F19:G19">SUMIFS('درآمد ناشی از تغییر قیمت اوراق'!I:I,'درآمد ناشی از تغییر قیمت اوراق'!A:A,A19:B19)</f>
        <v>0</v>
      </c>
      <c r="G19">
        <v>0</v>
      </c>
      <c r="H19" s="103">
        <f>SUMIFS('درآمد ناشی از فروش'!G:G,'درآمد ناشی از فروش'!A:A,A19)</f>
        <v>3958891104</v>
      </c>
      <c r="I19" s="116"/>
      <c r="J19" s="106">
        <f t="shared" si="0"/>
        <v>3958891104</v>
      </c>
      <c r="K19" s="104"/>
      <c r="L19" s="113">
        <f>J19/درآمد!$M$1</f>
        <v>2.0473277032008485E-3</v>
      </c>
      <c r="M19" s="104"/>
      <c r="N19" s="103">
        <f>SUMIFS('درآمد سود سهام'!S:S,'درآمد سود سهام'!A:A,A19)</f>
        <v>0</v>
      </c>
      <c r="O19" s="104"/>
      <c r="P19" s="103" cm="1">
        <f t="array" ref="P19:Q19">SUMIFS('درآمد ناشی از تغییر قیمت اوراق'!Q:Q,'درآمد ناشی از تغییر قیمت اوراق'!A:A,'درآمد سرمایه گذاری در سهام'!A14:B14)</f>
        <v>-20005112113</v>
      </c>
      <c r="Q19">
        <v>0</v>
      </c>
      <c r="R19" s="106">
        <f>SUMIFS('درآمد ناشی از فروش'!Q:Q,'درآمد ناشی از فروش'!A:A,A19)</f>
        <v>-58831345729</v>
      </c>
      <c r="T19" s="106">
        <f t="shared" si="1"/>
        <v>-78836457842</v>
      </c>
      <c r="U19" s="104"/>
      <c r="V19" s="110">
        <f>T19/درآمد!$F$13</f>
        <v>-1.9430530619397847E-2</v>
      </c>
    </row>
    <row r="20" spans="1:22" ht="21.75" customHeight="1" thickBot="1" x14ac:dyDescent="0.25">
      <c r="A20" s="246"/>
      <c r="B20" s="246"/>
      <c r="C20" s="104"/>
      <c r="D20" s="107">
        <f>SUM(D9:D19)</f>
        <v>0</v>
      </c>
      <c r="E20" s="104"/>
      <c r="F20" s="108">
        <f>SUM(F9:F19)</f>
        <v>10177322690</v>
      </c>
      <c r="G20" s="104"/>
      <c r="H20" s="108">
        <f>SUM(H9:H19)</f>
        <v>65966956845</v>
      </c>
      <c r="I20" s="104"/>
      <c r="J20" s="156">
        <f>SUM(J9:J19)</f>
        <v>76144279535</v>
      </c>
      <c r="K20" s="104"/>
      <c r="L20" s="115">
        <f>SUM(L9:L19)</f>
        <v>3.9377767368939214E-2</v>
      </c>
      <c r="M20" s="104"/>
      <c r="N20" s="107">
        <f>SUM(N9:N19)</f>
        <v>34096030934</v>
      </c>
      <c r="O20" s="107">
        <f t="shared" ref="O20" si="2">SUM(O9:O19)</f>
        <v>0</v>
      </c>
      <c r="P20" s="107">
        <f>SUM(P9:P19)</f>
        <v>-24640007718</v>
      </c>
      <c r="Q20" s="104"/>
      <c r="R20" s="179">
        <f>SUM(R9:R19)</f>
        <v>-89271107421</v>
      </c>
      <c r="S20" s="104"/>
      <c r="T20" s="107">
        <f>SUM(T9:T19)</f>
        <v>-79815084205</v>
      </c>
      <c r="U20" s="104"/>
      <c r="V20" s="118">
        <f>SUM(V9:V19)</f>
        <v>-1.967172904499595E-2</v>
      </c>
    </row>
    <row r="21" spans="1:22" ht="13.5" thickTop="1" x14ac:dyDescent="0.2"/>
  </sheetData>
  <sheetProtection algorithmName="SHA-512" hashValue="Iv4ABW4HHUK9EMdKspoS74Om1VBKs8xVXJiOK3l3nAdMawaU4pAl2VaMhJdovnFWrizpjVSLpMnWj7aXcRew3A==" saltValue="P/ahGGDktPVFW4VvJZX5oA==" spinCount="100000" sheet="1" objects="1" scenarios="1" selectLockedCells="1" autoFilter="0" selectUnlockedCells="1"/>
  <sortState xmlns:xlrd2="http://schemas.microsoft.com/office/spreadsheetml/2017/richdata2" ref="A9:V19">
    <sortCondition descending="1" ref="T9:T19"/>
  </sortState>
  <mergeCells count="16">
    <mergeCell ref="A1:V1"/>
    <mergeCell ref="A2:V2"/>
    <mergeCell ref="A3:V3"/>
    <mergeCell ref="B5:V5"/>
    <mergeCell ref="D6:L6"/>
    <mergeCell ref="N6:V6"/>
    <mergeCell ref="A20:B20"/>
    <mergeCell ref="J7:L7"/>
    <mergeCell ref="T7:V7"/>
    <mergeCell ref="A7:B8"/>
    <mergeCell ref="D7:D8"/>
    <mergeCell ref="F7:F8"/>
    <mergeCell ref="H7:H8"/>
    <mergeCell ref="N7:N8"/>
    <mergeCell ref="R7:R8"/>
    <mergeCell ref="P7:P8"/>
  </mergeCells>
  <pageMargins left="0.39" right="0.39" top="0.39" bottom="0.39" header="0" footer="0"/>
  <pageSetup paperSize="9" scale="61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59999389629810485"/>
    <pageSetUpPr fitToPage="1"/>
  </sheetPr>
  <dimension ref="A1:V14"/>
  <sheetViews>
    <sheetView rightToLeft="1" view="pageBreakPreview" zoomScale="98" zoomScaleNormal="100" zoomScaleSheetLayoutView="98" workbookViewId="0">
      <selection activeCell="P24" sqref="P24"/>
    </sheetView>
  </sheetViews>
  <sheetFormatPr defaultRowHeight="12.75" x14ac:dyDescent="0.2"/>
  <cols>
    <col min="1" max="1" width="5.140625" customWidth="1"/>
    <col min="2" max="2" width="26" customWidth="1"/>
    <col min="3" max="3" width="1.28515625" customWidth="1"/>
    <col min="4" max="4" width="16.28515625" bestFit="1" customWidth="1"/>
    <col min="5" max="5" width="1.140625" customWidth="1"/>
    <col min="6" max="6" width="15.85546875" bestFit="1" customWidth="1"/>
    <col min="7" max="7" width="1.28515625" customWidth="1"/>
    <col min="8" max="8" width="14.85546875" bestFit="1" customWidth="1"/>
    <col min="9" max="9" width="1.28515625" customWidth="1"/>
    <col min="10" max="10" width="15" bestFit="1" customWidth="1"/>
    <col min="11" max="11" width="1.28515625" customWidth="1"/>
    <col min="12" max="12" width="13.28515625" customWidth="1"/>
    <col min="13" max="13" width="1.28515625" customWidth="1"/>
    <col min="14" max="14" width="16.5703125" bestFit="1" customWidth="1"/>
    <col min="15" max="15" width="1.28515625" customWidth="1"/>
    <col min="16" max="16" width="20.85546875" bestFit="1" customWidth="1"/>
    <col min="17" max="17" width="1.28515625" customWidth="1"/>
    <col min="18" max="18" width="19.85546875" bestFit="1" customWidth="1"/>
    <col min="19" max="19" width="1.28515625" customWidth="1"/>
    <col min="20" max="20" width="20.85546875" bestFit="1" customWidth="1"/>
    <col min="21" max="21" width="1.28515625" customWidth="1"/>
    <col min="22" max="22" width="12.140625" customWidth="1"/>
    <col min="23" max="23" width="0.28515625" customWidth="1"/>
  </cols>
  <sheetData>
    <row r="1" spans="1:22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</row>
    <row r="2" spans="1:22" ht="21.75" customHeight="1" x14ac:dyDescent="0.2">
      <c r="A2" s="254" t="s">
        <v>106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</row>
    <row r="3" spans="1:22" ht="21.75" customHeight="1" x14ac:dyDescent="0.2">
      <c r="A3" s="254" t="str">
        <f>'صورت وضعیت'!B6</f>
        <v>برای ماه منتهی به 1403/08/30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</row>
    <row r="4" spans="1:22" ht="14.45" customHeight="1" x14ac:dyDescent="0.2"/>
    <row r="5" spans="1:22" ht="19.5" customHeight="1" x14ac:dyDescent="0.2">
      <c r="A5" s="14" t="s">
        <v>132</v>
      </c>
      <c r="B5" s="282" t="s">
        <v>133</v>
      </c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</row>
    <row r="6" spans="1:22" ht="14.45" customHeight="1" x14ac:dyDescent="0.2">
      <c r="D6" s="280" t="s">
        <v>125</v>
      </c>
      <c r="E6" s="280"/>
      <c r="F6" s="280"/>
      <c r="G6" s="280"/>
      <c r="H6" s="280"/>
      <c r="I6" s="280"/>
      <c r="J6" s="280"/>
      <c r="K6" s="280"/>
      <c r="L6" s="280"/>
      <c r="N6" s="280" t="s">
        <v>126</v>
      </c>
      <c r="O6" s="280"/>
      <c r="P6" s="246"/>
      <c r="Q6" s="280"/>
      <c r="R6" s="280"/>
      <c r="S6" s="280"/>
      <c r="T6" s="280"/>
      <c r="U6" s="280"/>
      <c r="V6" s="280"/>
    </row>
    <row r="7" spans="1:22" ht="14.45" customHeight="1" x14ac:dyDescent="0.2">
      <c r="A7" s="246" t="s">
        <v>34</v>
      </c>
      <c r="B7" s="246"/>
      <c r="D7" s="257" t="s">
        <v>134</v>
      </c>
      <c r="E7" s="2"/>
      <c r="F7" s="257" t="s">
        <v>129</v>
      </c>
      <c r="G7" s="2"/>
      <c r="H7" s="257" t="s">
        <v>130</v>
      </c>
      <c r="I7" s="2"/>
      <c r="J7" s="259" t="s">
        <v>23</v>
      </c>
      <c r="K7" s="259"/>
      <c r="L7" s="259"/>
      <c r="N7" s="257" t="s">
        <v>134</v>
      </c>
      <c r="O7" s="2"/>
      <c r="P7" s="278" t="s">
        <v>129</v>
      </c>
      <c r="Q7" s="2"/>
      <c r="R7" s="257" t="s">
        <v>130</v>
      </c>
      <c r="S7" s="2"/>
      <c r="T7" s="259" t="s">
        <v>23</v>
      </c>
      <c r="U7" s="259"/>
      <c r="V7" s="259"/>
    </row>
    <row r="8" spans="1:22" ht="41.25" customHeight="1" x14ac:dyDescent="0.2">
      <c r="A8" s="247"/>
      <c r="B8" s="247"/>
      <c r="D8" s="247"/>
      <c r="F8" s="247"/>
      <c r="H8" s="247"/>
      <c r="J8" s="4" t="s">
        <v>103</v>
      </c>
      <c r="K8" s="2"/>
      <c r="L8" s="4" t="s">
        <v>111</v>
      </c>
      <c r="N8" s="247"/>
      <c r="P8" s="279"/>
      <c r="R8" s="247"/>
      <c r="T8" s="3" t="s">
        <v>103</v>
      </c>
      <c r="U8" s="2"/>
      <c r="V8" s="4" t="s">
        <v>111</v>
      </c>
    </row>
    <row r="9" spans="1:22" ht="21.75" customHeight="1" x14ac:dyDescent="0.2">
      <c r="A9" s="168" t="s">
        <v>39</v>
      </c>
      <c r="B9" s="168" t="s">
        <v>37</v>
      </c>
      <c r="D9" s="40">
        <v>0</v>
      </c>
      <c r="F9" s="40" cm="1">
        <f t="array" ref="F9:G9">SUMIFS('درآمد ناشی از تغییر قیمت اوراق'!I:I,'درآمد ناشی از تغییر قیمت اوراق'!A:A,A9:B9)</f>
        <v>2605636985</v>
      </c>
      <c r="G9">
        <v>0</v>
      </c>
      <c r="H9" s="40" cm="1">
        <f t="array" ref="H9:I9">SUMIFS('درآمد ناشی از فروش'!G:G,'درآمد ناشی از فروش'!A:A,A9:B9)</f>
        <v>0</v>
      </c>
      <c r="I9">
        <v>0</v>
      </c>
      <c r="J9" s="31">
        <f>D9+F9+H9</f>
        <v>2605636985</v>
      </c>
      <c r="L9" s="119">
        <f>J9/درآمد!$M$1*100</f>
        <v>0.13474967216161232</v>
      </c>
      <c r="N9" s="136">
        <f>SUMIFS('درآمد سود سهام'!S:S,'درآمد سود سهام'!A:A,A9)</f>
        <v>0</v>
      </c>
      <c r="O9" s="72"/>
      <c r="P9" s="154">
        <f>SUMIFS('درآمد ناشی از تغییر قیمت اوراق'!Q:Q,'درآمد ناشی از تغییر قیمت اوراق'!A:A,A9)</f>
        <v>33006149887</v>
      </c>
      <c r="Q9" s="72"/>
      <c r="R9" s="155">
        <f>SUMIFS('درآمد ناشی از فروش'!Q:Q,'درآمد ناشی از فروش'!A:A,A9)</f>
        <v>2530704584</v>
      </c>
      <c r="S9" s="72"/>
      <c r="T9" s="155">
        <f>N9+P9+R9</f>
        <v>35536854471</v>
      </c>
      <c r="V9" s="182">
        <f>T9/درآمد!$F$13*100</f>
        <v>0.87586372830158798</v>
      </c>
    </row>
    <row r="10" spans="1:22" ht="21.75" customHeight="1" x14ac:dyDescent="0.2">
      <c r="A10" s="168" t="s">
        <v>38</v>
      </c>
      <c r="B10" s="168" t="s">
        <v>40</v>
      </c>
      <c r="D10" s="40">
        <v>0</v>
      </c>
      <c r="F10" s="40" cm="1">
        <f t="array" ref="F10:G10">SUMIFS('درآمد ناشی از تغییر قیمت اوراق'!I:I,'درآمد ناشی از تغییر قیمت اوراق'!A:A,A10:B10)</f>
        <v>10436837325</v>
      </c>
      <c r="G10">
        <v>0</v>
      </c>
      <c r="H10" s="40" cm="1">
        <f t="array" ref="H10:I10">SUMIFS('درآمد ناشی از فروش'!G:G,'درآمد ناشی از فروش'!A:A,A10:B10)</f>
        <v>0</v>
      </c>
      <c r="I10">
        <v>0</v>
      </c>
      <c r="J10" s="31">
        <f t="shared" ref="J10:J12" si="0">D10+F10+H10</f>
        <v>10436837325</v>
      </c>
      <c r="L10" s="119">
        <f>J10/درآمد!$M$1*100</f>
        <v>0.53973765956036612</v>
      </c>
      <c r="N10" s="136">
        <f>SUMIFS('درآمد سود سهام'!S:S,'درآمد سود سهام'!A:A,A10)</f>
        <v>0</v>
      </c>
      <c r="O10" s="72"/>
      <c r="P10" s="154">
        <f>SUMIFS('درآمد ناشی از تغییر قیمت اوراق'!Q:Q,'درآمد ناشی از تغییر قیمت اوراق'!A:A,A10)</f>
        <v>11130295465</v>
      </c>
      <c r="Q10" s="72"/>
      <c r="R10" s="155">
        <f>SUMIFS('درآمد ناشی از فروش'!Q:Q,'درآمد ناشی از فروش'!A:A,A10)</f>
        <v>3318586992</v>
      </c>
      <c r="S10" s="72"/>
      <c r="T10" s="155">
        <f>N10+P10+R10</f>
        <v>14448882457</v>
      </c>
      <c r="V10" s="182">
        <f>T10/درآمد!$F$13*100</f>
        <v>0.35611626991091178</v>
      </c>
    </row>
    <row r="11" spans="1:22" ht="21.75" customHeight="1" x14ac:dyDescent="0.2">
      <c r="A11" s="168" t="s">
        <v>37</v>
      </c>
      <c r="B11" s="168" t="s">
        <v>39</v>
      </c>
      <c r="D11" s="40">
        <v>0</v>
      </c>
      <c r="F11" s="40" cm="1">
        <f t="array" ref="F11:G11">SUMIFS('درآمد ناشی از تغییر قیمت اوراق'!I:I,'درآمد ناشی از تغییر قیمت اوراق'!A:A,A11:B11)</f>
        <v>0</v>
      </c>
      <c r="G11">
        <v>2605636985</v>
      </c>
      <c r="H11" s="40" cm="1">
        <f t="array" ref="H11:I11">SUMIFS('درآمد ناشی از فروش'!G:G,'درآمد ناشی از فروش'!A:A,A11:B11)</f>
        <v>0</v>
      </c>
      <c r="I11">
        <v>0</v>
      </c>
      <c r="J11" s="31">
        <f t="shared" si="0"/>
        <v>0</v>
      </c>
      <c r="L11" s="119">
        <f>J11/درآمد!$M$1*100</f>
        <v>0</v>
      </c>
      <c r="N11" s="136">
        <f>SUMIFS('درآمد سود سهام'!S:S,'درآمد سود سهام'!A:A,A11)</f>
        <v>0</v>
      </c>
      <c r="O11" s="72"/>
      <c r="P11" s="154">
        <f>SUMIFS('درآمد ناشی از تغییر قیمت اوراق'!Q:Q,'درآمد ناشی از تغییر قیمت اوراق'!A:A,A11)</f>
        <v>0</v>
      </c>
      <c r="Q11" s="72"/>
      <c r="R11" s="155">
        <f>SUMIFS('درآمد ناشی از فروش'!Q:Q,'درآمد ناشی از فروش'!A:A,A11)</f>
        <v>1564671877</v>
      </c>
      <c r="S11" s="72"/>
      <c r="T11" s="155">
        <f>N11+P11+R11</f>
        <v>1564671877</v>
      </c>
      <c r="V11" s="182">
        <f>T11/درآمد!$F$13*100</f>
        <v>3.856388991536143E-2</v>
      </c>
    </row>
    <row r="12" spans="1:22" ht="21.75" customHeight="1" x14ac:dyDescent="0.2">
      <c r="A12" s="168" t="s">
        <v>40</v>
      </c>
      <c r="B12" s="168" t="s">
        <v>38</v>
      </c>
      <c r="C12" s="6"/>
      <c r="D12" s="40">
        <v>0</v>
      </c>
      <c r="E12" s="6"/>
      <c r="F12" s="31" cm="1">
        <f t="array" ref="F12:G12">SUMIFS('درآمد ناشی از تغییر قیمت اوراق'!I:I,'درآمد ناشی از تغییر قیمت اوراق'!A:A,A12:B12)</f>
        <v>0</v>
      </c>
      <c r="G12" s="6">
        <v>10436837325</v>
      </c>
      <c r="H12" s="31" cm="1">
        <f t="array" ref="H12:I12">SUMIFS('درآمد ناشی از فروش'!G:G,'درآمد ناشی از فروش'!A:A,A12:B12)</f>
        <v>0</v>
      </c>
      <c r="I12" s="6">
        <v>0</v>
      </c>
      <c r="J12" s="31">
        <f t="shared" si="0"/>
        <v>0</v>
      </c>
      <c r="K12" s="6"/>
      <c r="L12" s="119">
        <f>J12/درآمد!$M$1*100</f>
        <v>0</v>
      </c>
      <c r="M12" s="6"/>
      <c r="N12" s="136">
        <f>SUMIFS('درآمد سود سهام'!S:S,'درآمد سود سهام'!A:A,A12)</f>
        <v>0</v>
      </c>
      <c r="O12" s="82"/>
      <c r="P12" s="154">
        <f>SUMIFS('درآمد ناشی از تغییر قیمت اوراق'!Q:Q,'درآمد ناشی از تغییر قیمت اوراق'!A:A,A12)</f>
        <v>0</v>
      </c>
      <c r="Q12" s="82"/>
      <c r="R12" s="155">
        <f>SUMIFS('درآمد ناشی از فروش'!Q:Q,'درآمد ناشی از فروش'!A:A,A12)</f>
        <v>1063479400</v>
      </c>
      <c r="S12" s="82"/>
      <c r="T12" s="155">
        <f>N12+P12+R12</f>
        <v>1063479400</v>
      </c>
      <c r="U12" s="6"/>
      <c r="V12" s="182">
        <f>T12/درآمد!$F$13*100</f>
        <v>2.6211184026320059E-2</v>
      </c>
    </row>
    <row r="13" spans="1:22" ht="21.75" customHeight="1" thickBot="1" x14ac:dyDescent="0.25">
      <c r="A13" s="246"/>
      <c r="B13" s="246"/>
      <c r="D13" s="12" t="s">
        <v>178</v>
      </c>
      <c r="F13" s="120">
        <f>SUM(F9:F12)</f>
        <v>13042474310</v>
      </c>
      <c r="G13" s="121"/>
      <c r="H13" s="29">
        <f>SUM(H9:H12)</f>
        <v>0</v>
      </c>
      <c r="I13" s="121"/>
      <c r="J13" s="29">
        <f>SUM(J9:J12)</f>
        <v>13042474310</v>
      </c>
      <c r="K13" s="121"/>
      <c r="L13" s="167">
        <f>SUM(L9:L12)</f>
        <v>0.67448733172197839</v>
      </c>
      <c r="M13" s="121"/>
      <c r="N13" s="153" t="s">
        <v>178</v>
      </c>
      <c r="O13" s="121"/>
      <c r="P13" s="29">
        <f>SUM(P9:P12)</f>
        <v>44136445352</v>
      </c>
      <c r="Q13" s="121"/>
      <c r="R13" s="29">
        <f>SUM(R9:R12)</f>
        <v>8477442853</v>
      </c>
      <c r="S13" s="121"/>
      <c r="T13" s="29">
        <f>SUM(T9:T12)</f>
        <v>52613888205</v>
      </c>
      <c r="U13" s="121"/>
      <c r="V13" s="130">
        <f>SUM(V9:V12)</f>
        <v>1.2967550721541814</v>
      </c>
    </row>
    <row r="14" spans="1:22" ht="13.5" thickTop="1" x14ac:dyDescent="0.2"/>
  </sheetData>
  <sheetProtection algorithmName="SHA-512" hashValue="cZNWhC5F61SlSi86BgjobVfElpPtrlEWxwwl3U5b2VBimoFtZriKQEx5mQDHSdteFO3CTWCM/8Mjwa2BFRpoKA==" saltValue="/HyK5BMMfG0EtSRGnW0qWQ==" spinCount="100000" sheet="1" objects="1" scenarios="1" selectLockedCells="1" autoFilter="0" selectUnlockedCells="1"/>
  <sortState xmlns:xlrd2="http://schemas.microsoft.com/office/spreadsheetml/2017/richdata2" ref="A9:V12">
    <sortCondition descending="1" ref="T9:T12"/>
  </sortState>
  <mergeCells count="16">
    <mergeCell ref="A1:V1"/>
    <mergeCell ref="A2:V2"/>
    <mergeCell ref="A3:V3"/>
    <mergeCell ref="B5:V5"/>
    <mergeCell ref="D6:L6"/>
    <mergeCell ref="N6:V6"/>
    <mergeCell ref="J7:L7"/>
    <mergeCell ref="T7:V7"/>
    <mergeCell ref="R7:R8"/>
    <mergeCell ref="P7:P8"/>
    <mergeCell ref="N7:N8"/>
    <mergeCell ref="F7:F8"/>
    <mergeCell ref="H7:H8"/>
    <mergeCell ref="A13:B13"/>
    <mergeCell ref="A7:B8"/>
    <mergeCell ref="D7:D8"/>
  </mergeCells>
  <pageMargins left="0.39" right="0.39" top="0.39" bottom="0.39" header="0" footer="0"/>
  <pageSetup paperSize="9" scale="67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59999389629810485"/>
    <pageSetUpPr fitToPage="1"/>
  </sheetPr>
  <dimension ref="A1:R37"/>
  <sheetViews>
    <sheetView rightToLeft="1" view="pageBreakPreview" topLeftCell="A13" zoomScale="91" zoomScaleNormal="100" zoomScaleSheetLayoutView="91" workbookViewId="0">
      <selection activeCell="U24" sqref="U24"/>
    </sheetView>
  </sheetViews>
  <sheetFormatPr defaultRowHeight="12.75" x14ac:dyDescent="0.2"/>
  <cols>
    <col min="1" max="1" width="5.140625" customWidth="1"/>
    <col min="2" max="2" width="22.42578125" customWidth="1"/>
    <col min="3" max="3" width="1.28515625" customWidth="1"/>
    <col min="4" max="4" width="23" bestFit="1" customWidth="1"/>
    <col min="5" max="5" width="1.28515625" customWidth="1"/>
    <col min="6" max="6" width="21.140625" bestFit="1" customWidth="1"/>
    <col min="7" max="7" width="1.28515625" customWidth="1"/>
    <col min="8" max="8" width="21.5703125" bestFit="1" customWidth="1"/>
    <col min="9" max="9" width="1.28515625" customWidth="1"/>
    <col min="10" max="10" width="23.140625" bestFit="1" customWidth="1"/>
    <col min="11" max="11" width="1.28515625" customWidth="1"/>
    <col min="12" max="12" width="25.140625" bestFit="1" customWidth="1"/>
    <col min="13" max="13" width="1.28515625" customWidth="1"/>
    <col min="14" max="14" width="22.7109375" bestFit="1" customWidth="1"/>
    <col min="15" max="15" width="1.28515625" customWidth="1"/>
    <col min="16" max="16" width="20.42578125" bestFit="1" customWidth="1"/>
    <col min="17" max="17" width="1.28515625" customWidth="1"/>
    <col min="18" max="18" width="22.85546875" bestFit="1" customWidth="1"/>
    <col min="19" max="19" width="0.28515625" customWidth="1"/>
  </cols>
  <sheetData>
    <row r="1" spans="1:18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</row>
    <row r="2" spans="1:18" ht="21.75" customHeight="1" x14ac:dyDescent="0.2">
      <c r="A2" s="254" t="s">
        <v>106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18" ht="21.75" customHeight="1" x14ac:dyDescent="0.2">
      <c r="A3" s="254" t="str">
        <f>سهام!A3</f>
        <v>برای ماه منتهی به 1403/08/30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</row>
    <row r="4" spans="1:18" ht="14.45" customHeight="1" x14ac:dyDescent="0.2"/>
    <row r="5" spans="1:18" ht="18.75" customHeight="1" x14ac:dyDescent="0.2">
      <c r="A5" s="26" t="s">
        <v>135</v>
      </c>
      <c r="B5" s="282" t="s">
        <v>136</v>
      </c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</row>
    <row r="6" spans="1:18" ht="14.45" customHeight="1" x14ac:dyDescent="0.2">
      <c r="D6" s="266" t="s">
        <v>125</v>
      </c>
      <c r="E6" s="266"/>
      <c r="F6" s="266"/>
      <c r="G6" s="266"/>
      <c r="H6" s="266"/>
      <c r="I6" s="266"/>
      <c r="J6" s="266"/>
      <c r="L6" s="266" t="s">
        <v>126</v>
      </c>
      <c r="M6" s="266"/>
      <c r="N6" s="266"/>
      <c r="O6" s="266"/>
      <c r="P6" s="266"/>
      <c r="Q6" s="266"/>
      <c r="R6" s="266"/>
    </row>
    <row r="7" spans="1:18" ht="14.45" customHeight="1" x14ac:dyDescent="0.2">
      <c r="A7" s="246" t="s">
        <v>137</v>
      </c>
      <c r="B7" s="246"/>
      <c r="D7" s="265" t="s">
        <v>138</v>
      </c>
      <c r="E7" s="2"/>
      <c r="F7" s="265" t="s">
        <v>129</v>
      </c>
      <c r="G7" s="2"/>
      <c r="H7" s="265" t="s">
        <v>130</v>
      </c>
      <c r="I7" s="2"/>
      <c r="J7" s="265" t="s">
        <v>23</v>
      </c>
      <c r="L7" s="265" t="s">
        <v>138</v>
      </c>
      <c r="M7" s="2"/>
      <c r="N7" s="265" t="s">
        <v>129</v>
      </c>
      <c r="O7" s="2"/>
      <c r="P7" s="265" t="s">
        <v>130</v>
      </c>
      <c r="Q7" s="2"/>
      <c r="R7" s="265" t="s">
        <v>23</v>
      </c>
    </row>
    <row r="8" spans="1:18" ht="14.45" customHeight="1" x14ac:dyDescent="0.2">
      <c r="A8" s="247"/>
      <c r="B8" s="247"/>
      <c r="D8" s="266"/>
      <c r="F8" s="266"/>
      <c r="H8" s="266"/>
      <c r="J8" s="266"/>
      <c r="L8" s="266"/>
      <c r="N8" s="266"/>
      <c r="P8" s="266"/>
      <c r="R8" s="266"/>
    </row>
    <row r="9" spans="1:18" ht="21.75" customHeight="1" x14ac:dyDescent="0.2">
      <c r="A9" s="169" t="s">
        <v>72</v>
      </c>
      <c r="B9" s="169"/>
      <c r="D9" s="171" cm="1">
        <f t="array" ref="D9:E9">SUMIFS('سود اوراق بهادار'!N:N,'سود اوراق بهادار'!A:A,A9:B9)</f>
        <v>0</v>
      </c>
      <c r="E9" s="172">
        <v>0</v>
      </c>
      <c r="F9" s="171" cm="1">
        <f t="array" ref="F9:G9">SUMIFS('درآمد ناشی از تغییر قیمت اوراق'!I:I,'درآمد ناشی از تغییر قیمت اوراق'!A:A,A9:B9)</f>
        <v>0</v>
      </c>
      <c r="G9" s="172">
        <v>0</v>
      </c>
      <c r="H9" s="173" cm="1">
        <f t="array" ref="H9:I9">SUMIFS('درآمد ناشی از فروش'!G:G,'درآمد ناشی از فروش'!A:A,A9:B9)</f>
        <v>0</v>
      </c>
      <c r="I9" s="172">
        <v>0</v>
      </c>
      <c r="J9" s="171">
        <f t="shared" ref="J9:J36" si="0">D9+F9+H9</f>
        <v>0</v>
      </c>
      <c r="K9" s="172"/>
      <c r="L9" s="171" cm="1">
        <f t="array" ref="L9:M9">SUMIFS('سود اوراق بهادار'!T:T,'سود اوراق بهادار'!A:A,A9:B9)</f>
        <v>319224435415</v>
      </c>
      <c r="M9" s="172">
        <v>0</v>
      </c>
      <c r="N9" s="171" cm="1">
        <f t="array" ref="N9:O9">SUMIFS('درآمد ناشی از تغییر قیمت اوراق'!Q:Q,'درآمد ناشی از تغییر قیمت اوراق'!A:A,A9:B9)</f>
        <v>0</v>
      </c>
      <c r="O9" s="172">
        <v>0</v>
      </c>
      <c r="P9" s="173" cm="1">
        <f t="array" ref="P9:Q9">SUMIFS('درآمد ناشی از فروش'!Q:Q,'درآمد ناشی از فروش'!A:A,A9:B9)</f>
        <v>158643775878</v>
      </c>
      <c r="Q9" s="172">
        <v>0</v>
      </c>
      <c r="R9" s="173">
        <f t="shared" ref="R9:R36" si="1">L9+N9+P9</f>
        <v>477868211293</v>
      </c>
    </row>
    <row r="10" spans="1:18" ht="21.75" customHeight="1" x14ac:dyDescent="0.2">
      <c r="A10" s="170" t="s">
        <v>267</v>
      </c>
      <c r="B10" s="170"/>
      <c r="D10" s="171" cm="1">
        <f t="array" ref="D10:E10">SUMIFS('سود اوراق بهادار'!N:N,'سود اوراق بهادار'!A:A,A10:B10)</f>
        <v>50621744630</v>
      </c>
      <c r="E10" s="172">
        <v>0</v>
      </c>
      <c r="F10" s="171" cm="1">
        <f t="array" ref="F10:G10">SUMIFS('درآمد ناشی از تغییر قیمت اوراق'!I:I,'درآمد ناشی از تغییر قیمت اوراق'!A:A,A10:B10)</f>
        <v>394828880930</v>
      </c>
      <c r="G10" s="172">
        <v>0</v>
      </c>
      <c r="H10" s="173" cm="1">
        <f t="array" ref="H10:I10">SUMIFS('درآمد ناشی از فروش'!G:G,'درآمد ناشی از فروش'!A:A,A10:B10)</f>
        <v>494705554711</v>
      </c>
      <c r="I10" s="172">
        <v>0</v>
      </c>
      <c r="J10" s="171">
        <f t="shared" si="0"/>
        <v>940156180271</v>
      </c>
      <c r="K10" s="172"/>
      <c r="L10" s="171" cm="1">
        <f t="array" ref="L10:M10">SUMIFS('سود اوراق بهادار'!T:T,'سود اوراق بهادار'!A:A,A10:B10)</f>
        <v>50621744630</v>
      </c>
      <c r="M10" s="172">
        <v>0</v>
      </c>
      <c r="N10" s="171" cm="1">
        <f t="array" ref="N10:O10">SUMIFS('درآمد ناشی از تغییر قیمت اوراق'!Q:Q,'درآمد ناشی از تغییر قیمت اوراق'!A:A,A10:B10)</f>
        <v>394828880930</v>
      </c>
      <c r="O10" s="172">
        <v>0</v>
      </c>
      <c r="P10" s="173" cm="1">
        <f t="array" ref="P10:Q10">SUMIFS('درآمد ناشی از فروش'!Q:Q,'درآمد ناشی از فروش'!A:A,A10:B10)</f>
        <v>5011552974</v>
      </c>
      <c r="Q10" s="172">
        <v>0</v>
      </c>
      <c r="R10" s="173">
        <f t="shared" si="1"/>
        <v>450462178534</v>
      </c>
    </row>
    <row r="11" spans="1:18" ht="21.75" customHeight="1" x14ac:dyDescent="0.2">
      <c r="A11" s="170" t="s">
        <v>80</v>
      </c>
      <c r="B11" s="170"/>
      <c r="D11" s="171" cm="1">
        <f t="array" ref="D11:E11">SUMIFS('سود اوراق بهادار'!N:N,'سود اوراق بهادار'!A:A,A11:B11)</f>
        <v>35526684375</v>
      </c>
      <c r="E11" s="172">
        <v>0</v>
      </c>
      <c r="F11" s="171" cm="1">
        <f t="array" ref="F11:G11">SUMIFS('درآمد ناشی از تغییر قیمت اوراق'!I:I,'درآمد ناشی از تغییر قیمت اوراق'!A:A,A11:B11)</f>
        <v>2021933459</v>
      </c>
      <c r="G11" s="172">
        <v>0</v>
      </c>
      <c r="H11" s="173" cm="1">
        <f t="array" ref="H11:I11">SUMIFS('درآمد ناشی از فروش'!G:G,'درآمد ناشی از فروش'!A:A,A11:B11)</f>
        <v>0</v>
      </c>
      <c r="I11" s="172">
        <v>0</v>
      </c>
      <c r="J11" s="171">
        <f t="shared" si="0"/>
        <v>37548617834</v>
      </c>
      <c r="K11" s="172"/>
      <c r="L11" s="171" cm="1">
        <f t="array" ref="L11:M11">SUMIFS('سود اوراق بهادار'!T:T,'سود اوراق بهادار'!A:A,A11:B11)</f>
        <v>320931650979</v>
      </c>
      <c r="M11" s="172">
        <v>0</v>
      </c>
      <c r="N11" s="171" cm="1">
        <f t="array" ref="N11:O11">SUMIFS('درآمد ناشی از تغییر قیمت اوراق'!Q:Q,'درآمد ناشی از تغییر قیمت اوراق'!A:A,A11:B11)</f>
        <v>71754492141</v>
      </c>
      <c r="O11" s="172">
        <v>0</v>
      </c>
      <c r="P11" s="173" cm="1">
        <f t="array" ref="P11:Q11">SUMIFS('درآمد ناشی از فروش'!Q:Q,'درآمد ناشی از فروش'!A:A,A11:B11)</f>
        <v>0</v>
      </c>
      <c r="Q11" s="172">
        <v>0</v>
      </c>
      <c r="R11" s="173">
        <f t="shared" si="1"/>
        <v>392686143120</v>
      </c>
    </row>
    <row r="12" spans="1:18" ht="21.75" customHeight="1" x14ac:dyDescent="0.2">
      <c r="A12" s="170" t="s">
        <v>86</v>
      </c>
      <c r="B12" s="170"/>
      <c r="D12" s="171" cm="1">
        <f t="array" ref="D12:E12">SUMIFS('سود اوراق بهادار'!N:N,'سود اوراق بهادار'!A:A,A12:B12)</f>
        <v>0</v>
      </c>
      <c r="E12" s="172">
        <v>0</v>
      </c>
      <c r="F12" s="171" cm="1">
        <f t="array" ref="F12:G12">SUMIFS('درآمد ناشی از تغییر قیمت اوراق'!I:I,'درآمد ناشی از تغییر قیمت اوراق'!A:A,A12:B12)</f>
        <v>0</v>
      </c>
      <c r="G12" s="172">
        <v>0</v>
      </c>
      <c r="H12" s="173" cm="1">
        <f t="array" ref="H12:I12">SUMIFS('درآمد ناشی از فروش'!G:G,'درآمد ناشی از فروش'!A:A,A12:B12)</f>
        <v>0</v>
      </c>
      <c r="I12" s="172">
        <v>0</v>
      </c>
      <c r="J12" s="171">
        <f t="shared" si="0"/>
        <v>0</v>
      </c>
      <c r="K12" s="172"/>
      <c r="L12" s="171" cm="1">
        <f t="array" ref="L12:M12">SUMIFS('سود اوراق بهادار'!T:T,'سود اوراق بهادار'!A:A,A12:B12)</f>
        <v>191732296875</v>
      </c>
      <c r="M12" s="172">
        <v>0</v>
      </c>
      <c r="N12" s="171" cm="1">
        <f t="array" ref="N12:O12">SUMIFS('درآمد ناشی از تغییر قیمت اوراق'!Q:Q,'درآمد ناشی از تغییر قیمت اوراق'!A:A,A12:B12)</f>
        <v>0</v>
      </c>
      <c r="O12" s="172">
        <v>0</v>
      </c>
      <c r="P12" s="173" cm="1">
        <f t="array" ref="P12:Q12">SUMIFS('درآمد ناشی از فروش'!Q:Q,'درآمد ناشی از فروش'!A:A,A12:B12)</f>
        <v>180520000000</v>
      </c>
      <c r="Q12" s="172">
        <v>0</v>
      </c>
      <c r="R12" s="173">
        <f t="shared" si="1"/>
        <v>372252296875</v>
      </c>
    </row>
    <row r="13" spans="1:18" ht="21.75" customHeight="1" x14ac:dyDescent="0.2">
      <c r="A13" s="170" t="s">
        <v>74</v>
      </c>
      <c r="B13" s="170"/>
      <c r="D13" s="171" cm="1">
        <f t="array" ref="D13:E13">SUMIFS('سود اوراق بهادار'!N:N,'سود اوراق بهادار'!A:A,A13:B13)</f>
        <v>34872830814</v>
      </c>
      <c r="E13" s="172">
        <v>0</v>
      </c>
      <c r="F13" s="171" cm="1">
        <f t="array" ref="F13:G13">SUMIFS('درآمد ناشی از تغییر قیمت اوراق'!I:I,'درآمد ناشی از تغییر قیمت اوراق'!A:A,A13:B13)</f>
        <v>0</v>
      </c>
      <c r="G13" s="172">
        <v>0</v>
      </c>
      <c r="H13" s="173" cm="1">
        <f t="array" ref="H13:I13">SUMIFS('درآمد ناشی از فروش'!G:G,'درآمد ناشی از فروش'!A:A,A13:B13)</f>
        <v>0</v>
      </c>
      <c r="I13" s="172">
        <v>0</v>
      </c>
      <c r="J13" s="171">
        <f t="shared" si="0"/>
        <v>34872830814</v>
      </c>
      <c r="K13" s="172"/>
      <c r="L13" s="171" cm="1">
        <f t="array" ref="L13:M13">SUMIFS('سود اوراق بهادار'!T:T,'سود اوراق بهادار'!A:A,A13:B13)</f>
        <v>325295108102</v>
      </c>
      <c r="M13" s="172">
        <v>0</v>
      </c>
      <c r="N13" s="171" cm="1">
        <f t="array" ref="N13:O13">SUMIFS('درآمد ناشی از تغییر قیمت اوراق'!Q:Q,'درآمد ناشی از تغییر قیمت اوراق'!A:A,A13:B13)</f>
        <v>-120000000</v>
      </c>
      <c r="O13" s="172">
        <v>0</v>
      </c>
      <c r="P13" s="173" cm="1">
        <f t="array" ref="P13:Q13">SUMIFS('درآمد ناشی از فروش'!Q:Q,'درآمد ناشی از فروش'!A:A,A13:B13)</f>
        <v>0</v>
      </c>
      <c r="Q13" s="172">
        <v>0</v>
      </c>
      <c r="R13" s="173">
        <f t="shared" si="1"/>
        <v>325175108102</v>
      </c>
    </row>
    <row r="14" spans="1:18" ht="21.75" customHeight="1" x14ac:dyDescent="0.2">
      <c r="A14" s="170" t="s">
        <v>71</v>
      </c>
      <c r="B14" s="170"/>
      <c r="D14" s="171" cm="1">
        <f t="array" ref="D14:E14">SUMIFS('سود اوراق بهادار'!N:N,'سود اوراق بهادار'!A:A,A14:B14)</f>
        <v>0</v>
      </c>
      <c r="E14" s="172">
        <v>0</v>
      </c>
      <c r="F14" s="171" cm="1">
        <f t="array" ref="F14:G14">SUMIFS('درآمد ناشی از تغییر قیمت اوراق'!I:I,'درآمد ناشی از تغییر قیمت اوراق'!A:A,A14:B14)</f>
        <v>0</v>
      </c>
      <c r="G14" s="172">
        <v>0</v>
      </c>
      <c r="H14" s="173" cm="1">
        <f t="array" ref="H14:I14">SUMIFS('درآمد ناشی از فروش'!G:G,'درآمد ناشی از فروش'!A:A,A14:B14)</f>
        <v>0</v>
      </c>
      <c r="I14" s="172">
        <v>0</v>
      </c>
      <c r="J14" s="171">
        <f t="shared" si="0"/>
        <v>0</v>
      </c>
      <c r="K14" s="172"/>
      <c r="L14" s="171" cm="1">
        <f t="array" ref="L14:M14">SUMIFS('سود اوراق بهادار'!T:T,'سود اوراق بهادار'!A:A,A14:B14)</f>
        <v>124635581467</v>
      </c>
      <c r="M14" s="172">
        <v>0</v>
      </c>
      <c r="N14" s="171" cm="1">
        <f t="array" ref="N14:O14">SUMIFS('درآمد ناشی از تغییر قیمت اوراق'!Q:Q,'درآمد ناشی از تغییر قیمت اوراق'!A:A,A14:B14)</f>
        <v>0</v>
      </c>
      <c r="O14" s="172">
        <v>0</v>
      </c>
      <c r="P14" s="173" cm="1">
        <f t="array" ref="P14:Q14">SUMIFS('درآمد ناشی از فروش'!Q:Q,'درآمد ناشی از فروش'!A:A,A14:B14)</f>
        <v>70040519030</v>
      </c>
      <c r="Q14" s="172">
        <v>0</v>
      </c>
      <c r="R14" s="173">
        <f t="shared" si="1"/>
        <v>194676100497</v>
      </c>
    </row>
    <row r="15" spans="1:18" ht="21.75" customHeight="1" x14ac:dyDescent="0.2">
      <c r="A15" s="170" t="s">
        <v>83</v>
      </c>
      <c r="B15" s="170"/>
      <c r="D15" s="171" cm="1">
        <f t="array" ref="D15:E15">SUMIFS('سود اوراق بهادار'!N:N,'سود اوراق بهادار'!A:A,A15:B15)</f>
        <v>19074161041</v>
      </c>
      <c r="E15" s="172">
        <v>0</v>
      </c>
      <c r="F15" s="171" cm="1">
        <f t="array" ref="F15:G15">SUMIFS('درآمد ناشی از تغییر قیمت اوراق'!I:I,'درآمد ناشی از تغییر قیمت اوراق'!A:A,A15:B15)</f>
        <v>0</v>
      </c>
      <c r="G15" s="172">
        <v>0</v>
      </c>
      <c r="H15" s="173" cm="1">
        <f t="array" ref="H15:I15">SUMIFS('درآمد ناشی از فروش'!G:G,'درآمد ناشی از فروش'!A:A,A15:B15)</f>
        <v>0</v>
      </c>
      <c r="I15" s="172">
        <v>0</v>
      </c>
      <c r="J15" s="171">
        <f t="shared" si="0"/>
        <v>19074161041</v>
      </c>
      <c r="K15" s="172"/>
      <c r="L15" s="171" cm="1">
        <f t="array" ref="L15:M15">SUMIFS('سود اوراق بهادار'!T:T,'سود اوراق بهادار'!A:A,A15:B15)</f>
        <v>119925010704</v>
      </c>
      <c r="M15" s="172">
        <v>0</v>
      </c>
      <c r="N15" s="171" cm="1">
        <f t="array" ref="N15:O15">SUMIFS('درآمد ناشی از تغییر قیمت اوراق'!Q:Q,'درآمد ناشی از تغییر قیمت اوراق'!A:A,A15:B15)</f>
        <v>-90625000</v>
      </c>
      <c r="O15" s="172">
        <v>0</v>
      </c>
      <c r="P15" s="173" cm="1">
        <f t="array" ref="P15:Q15">SUMIFS('درآمد ناشی از فروش'!Q:Q,'درآمد ناشی از فروش'!A:A,A15:B15)</f>
        <v>0</v>
      </c>
      <c r="Q15" s="172">
        <v>0</v>
      </c>
      <c r="R15" s="173">
        <f t="shared" si="1"/>
        <v>119834385704</v>
      </c>
    </row>
    <row r="16" spans="1:18" ht="21.75" customHeight="1" x14ac:dyDescent="0.2">
      <c r="A16" s="170" t="s">
        <v>202</v>
      </c>
      <c r="B16" s="170"/>
      <c r="D16" s="171" cm="1">
        <f t="array" ref="D16:E16">SUMIFS('سود اوراق بهادار'!N:N,'سود اوراق بهادار'!A:A,A16:B16)</f>
        <v>62409315139</v>
      </c>
      <c r="E16" s="172">
        <v>0</v>
      </c>
      <c r="F16" s="171" cm="1">
        <f t="array" ref="F16:G16">SUMIFS('درآمد ناشی از تغییر قیمت اوراق'!I:I,'درآمد ناشی از تغییر قیمت اوراق'!A:A,A16:B16)</f>
        <v>14282282866</v>
      </c>
      <c r="G16" s="172">
        <v>0</v>
      </c>
      <c r="H16" s="173" cm="1">
        <f t="array" ref="H16:I16">SUMIFS('درآمد ناشی از فروش'!G:G,'درآمد ناشی از فروش'!A:A,A16:B16)</f>
        <v>0</v>
      </c>
      <c r="I16" s="172">
        <v>0</v>
      </c>
      <c r="J16" s="171">
        <f t="shared" si="0"/>
        <v>76691598005</v>
      </c>
      <c r="K16" s="172"/>
      <c r="L16" s="171" cm="1">
        <f t="array" ref="L16:M16">SUMIFS('سود اوراق بهادار'!T:T,'سود اوراق بهادار'!A:A,A16:B16)</f>
        <v>94645953366</v>
      </c>
      <c r="M16" s="172">
        <v>0</v>
      </c>
      <c r="N16" s="171" cm="1">
        <f t="array" ref="N16:O16">SUMIFS('درآمد ناشی از تغییر قیمت اوراق'!Q:Q,'درآمد ناشی از تغییر قیمت اوراق'!A:A,A16:B16)</f>
        <v>21240907324</v>
      </c>
      <c r="O16" s="172">
        <v>0</v>
      </c>
      <c r="P16" s="173" cm="1">
        <f t="array" ref="P16:Q16">SUMIFS('درآمد ناشی از فروش'!Q:Q,'درآمد ناشی از فروش'!A:A,A16:B16)</f>
        <v>0</v>
      </c>
      <c r="Q16" s="172">
        <v>0</v>
      </c>
      <c r="R16" s="173">
        <f t="shared" si="1"/>
        <v>115886860690</v>
      </c>
    </row>
    <row r="17" spans="1:18" ht="21.75" customHeight="1" x14ac:dyDescent="0.2">
      <c r="A17" s="170" t="s">
        <v>191</v>
      </c>
      <c r="B17" s="170"/>
      <c r="D17" s="171" cm="1">
        <f t="array" ref="D17:E17">SUMIFS('سود اوراق بهادار'!N:N,'سود اوراق بهادار'!A:A,A17:B17)</f>
        <v>56182889341</v>
      </c>
      <c r="E17" s="172">
        <v>0</v>
      </c>
      <c r="F17" s="171" cm="1">
        <f t="array" ref="F17:G17">SUMIFS('درآمد ناشی از تغییر قیمت اوراق'!I:I,'درآمد ناشی از تغییر قیمت اوراق'!A:A,A17:B17)</f>
        <v>0</v>
      </c>
      <c r="G17" s="172">
        <v>0</v>
      </c>
      <c r="H17" s="173" cm="1">
        <f t="array" ref="H17:I17">SUMIFS('درآمد ناشی از فروش'!G:G,'درآمد ناشی از فروش'!A:A,A17:B17)</f>
        <v>0</v>
      </c>
      <c r="I17" s="172">
        <v>0</v>
      </c>
      <c r="J17" s="171">
        <f t="shared" si="0"/>
        <v>56182889341</v>
      </c>
      <c r="K17" s="172"/>
      <c r="L17" s="171" cm="1">
        <f t="array" ref="L17:M17">SUMIFS('سود اوراق بهادار'!T:T,'سود اوراق بهادار'!A:A,A17:B17)</f>
        <v>96412884788</v>
      </c>
      <c r="M17" s="172">
        <v>0</v>
      </c>
      <c r="N17" s="171" cm="1">
        <f t="array" ref="N17:O17">SUMIFS('درآمد ناشی از تغییر قیمت اوراق'!Q:Q,'درآمد ناشی از تغییر قیمت اوراق'!A:A,A17:B17)</f>
        <v>-271875000</v>
      </c>
      <c r="O17" s="172">
        <v>0</v>
      </c>
      <c r="P17" s="173" cm="1">
        <f t="array" ref="P17:Q17">SUMIFS('درآمد ناشی از فروش'!Q:Q,'درآمد ناشی از فروش'!A:A,A17:B17)</f>
        <v>0</v>
      </c>
      <c r="Q17" s="172">
        <v>0</v>
      </c>
      <c r="R17" s="173">
        <f t="shared" si="1"/>
        <v>96141009788</v>
      </c>
    </row>
    <row r="18" spans="1:18" ht="21.75" customHeight="1" x14ac:dyDescent="0.2">
      <c r="A18" s="170" t="s">
        <v>200</v>
      </c>
      <c r="B18" s="170"/>
      <c r="D18" s="171" cm="1">
        <f t="array" ref="D18:E18">SUMIFS('سود اوراق بهادار'!N:N,'سود اوراق بهادار'!A:A,A18:B18)</f>
        <v>28955097031</v>
      </c>
      <c r="E18" s="172">
        <v>0</v>
      </c>
      <c r="F18" s="171" cm="1">
        <f t="array" ref="F18:G18">SUMIFS('درآمد ناشی از تغییر قیمت اوراق'!I:I,'درآمد ناشی از تغییر قیمت اوراق'!A:A,A18:B18)</f>
        <v>23187010669</v>
      </c>
      <c r="G18" s="172">
        <v>0</v>
      </c>
      <c r="H18" s="173" cm="1">
        <f t="array" ref="H18:I18">SUMIFS('درآمد ناشی از فروش'!G:G,'درآمد ناشی از فروش'!A:A,A18:B18)</f>
        <v>689607500059</v>
      </c>
      <c r="I18" s="172">
        <v>0</v>
      </c>
      <c r="J18" s="171">
        <f t="shared" si="0"/>
        <v>741749607759</v>
      </c>
      <c r="K18" s="172"/>
      <c r="L18" s="171" cm="1">
        <f t="array" ref="L18:M18">SUMIFS('سود اوراق بهادار'!T:T,'سود اوراق بهادار'!A:A,A18:B18)</f>
        <v>43546406268</v>
      </c>
      <c r="M18" s="172">
        <v>0</v>
      </c>
      <c r="N18" s="171" cm="1">
        <f t="array" ref="N18:O18">SUMIFS('درآمد ناشی از تغییر قیمت اوراق'!Q:Q,'درآمد ناشی از تغییر قیمت اوراق'!A:A,A18:B18)</f>
        <v>22400533155</v>
      </c>
      <c r="O18" s="172">
        <v>0</v>
      </c>
      <c r="P18" s="173" cm="1">
        <f t="array" ref="P18:Q18">SUMIFS('درآمد ناشی از فروش'!Q:Q,'درآمد ناشی از فروش'!A:A,A18:B18)</f>
        <v>10297709176</v>
      </c>
      <c r="Q18" s="172">
        <v>0</v>
      </c>
      <c r="R18" s="173">
        <f t="shared" si="1"/>
        <v>76244648599</v>
      </c>
    </row>
    <row r="19" spans="1:18" ht="21.75" customHeight="1" x14ac:dyDescent="0.2">
      <c r="A19" s="170" t="s">
        <v>77</v>
      </c>
      <c r="B19" s="170"/>
      <c r="D19" s="171" cm="1">
        <f t="array" ref="D19:E19">SUMIFS('سود اوراق بهادار'!N:N,'سود اوراق بهادار'!A:A,A19:B19)</f>
        <v>10277889459</v>
      </c>
      <c r="E19" s="172">
        <v>0</v>
      </c>
      <c r="F19" s="171" cm="1">
        <f t="array" ref="F19:G19">SUMIFS('درآمد ناشی از تغییر قیمت اوراق'!I:I,'درآمد ناشی از تغییر قیمت اوراق'!A:A,A19:B19)</f>
        <v>2258260871</v>
      </c>
      <c r="G19" s="172">
        <v>0</v>
      </c>
      <c r="H19" s="173" cm="1">
        <f t="array" ref="H19:I19">SUMIFS('درآمد ناشی از فروش'!G:G,'درآمد ناشی از فروش'!A:A,A19:B19)</f>
        <v>0</v>
      </c>
      <c r="I19" s="172">
        <v>0</v>
      </c>
      <c r="J19" s="171">
        <f t="shared" si="0"/>
        <v>12536150330</v>
      </c>
      <c r="K19" s="172"/>
      <c r="L19" s="171" cm="1">
        <f t="array" ref="L19:M19">SUMIFS('سود اوراق بهادار'!T:T,'سود اوراق بهادار'!A:A,A19:B19)</f>
        <v>68915541197</v>
      </c>
      <c r="M19" s="172">
        <v>0</v>
      </c>
      <c r="N19" s="171" cm="1">
        <f t="array" ref="N19:O19">SUMIFS('درآمد ناشی از تغییر قیمت اوراق'!Q:Q,'درآمد ناشی از تغییر قیمت اوراق'!A:A,A19:B19)</f>
        <v>-18189354465</v>
      </c>
      <c r="O19" s="172">
        <v>0</v>
      </c>
      <c r="P19" s="173" cm="1">
        <f t="array" ref="P19:Q19">SUMIFS('درآمد ناشی از فروش'!Q:Q,'درآمد ناشی از فروش'!A:A,A19:B19)</f>
        <v>0</v>
      </c>
      <c r="Q19" s="172">
        <v>0</v>
      </c>
      <c r="R19" s="173">
        <f t="shared" si="1"/>
        <v>50726186732</v>
      </c>
    </row>
    <row r="20" spans="1:18" ht="21.75" customHeight="1" x14ac:dyDescent="0.2">
      <c r="A20" s="170" t="s">
        <v>199</v>
      </c>
      <c r="B20" s="170"/>
      <c r="D20" s="171" cm="1">
        <f t="array" ref="D20:E20">SUMIFS('سود اوراق بهادار'!N:N,'سود اوراق بهادار'!A:A,A20:B20)</f>
        <v>40038935079</v>
      </c>
      <c r="E20" s="172">
        <v>0</v>
      </c>
      <c r="F20" s="171" cm="1">
        <f t="array" ref="F20:G20">SUMIFS('درآمد ناشی از تغییر قیمت اوراق'!I:I,'درآمد ناشی از تغییر قیمت اوراق'!A:A,A20:B20)</f>
        <v>0</v>
      </c>
      <c r="G20" s="172">
        <v>0</v>
      </c>
      <c r="H20" s="173" cm="1">
        <f t="array" ref="H20:I20">SUMIFS('درآمد ناشی از فروش'!G:G,'درآمد ناشی از فروش'!A:A,A20:B20)</f>
        <v>0</v>
      </c>
      <c r="I20" s="172">
        <v>0</v>
      </c>
      <c r="J20" s="171">
        <f t="shared" si="0"/>
        <v>40038935079</v>
      </c>
      <c r="K20" s="172"/>
      <c r="L20" s="171" cm="1">
        <f t="array" ref="L20:M20">SUMIFS('سود اوراق بهادار'!T:T,'سود اوراق بهادار'!A:A,A20:B20)</f>
        <v>41978939907</v>
      </c>
      <c r="M20" s="172">
        <v>0</v>
      </c>
      <c r="N20" s="171" cm="1">
        <f t="array" ref="N20:O20">SUMIFS('درآمد ناشی از تغییر قیمت اوراق'!Q:Q,'درآمد ناشی از تغییر قیمت اوراق'!A:A,A20:B20)</f>
        <v>-506243837</v>
      </c>
      <c r="O20" s="172">
        <v>0</v>
      </c>
      <c r="P20" s="173" cm="1">
        <f t="array" ref="P20:Q20">SUMIFS('درآمد ناشی از فروش'!Q:Q,'درآمد ناشی از فروش'!A:A,A20:B20)</f>
        <v>0</v>
      </c>
      <c r="Q20" s="172">
        <v>0</v>
      </c>
      <c r="R20" s="173">
        <f t="shared" si="1"/>
        <v>41472696070</v>
      </c>
    </row>
    <row r="21" spans="1:18" ht="21.75" customHeight="1" x14ac:dyDescent="0.2">
      <c r="A21" s="170" t="s">
        <v>266</v>
      </c>
      <c r="B21" s="170"/>
      <c r="D21" s="171" cm="1">
        <f t="array" ref="D21:E21">SUMIFS('سود اوراق بهادار'!N:N,'سود اوراق بهادار'!A:A,A21:B21)</f>
        <v>22692625441</v>
      </c>
      <c r="E21" s="172">
        <v>0</v>
      </c>
      <c r="F21" s="171" cm="1">
        <f t="array" ref="F21:G21">SUMIFS('درآمد ناشی از تغییر قیمت اوراق'!I:I,'درآمد ناشی از تغییر قیمت اوراق'!A:A,A21:B21)</f>
        <v>-606121315</v>
      </c>
      <c r="G21" s="172">
        <v>0</v>
      </c>
      <c r="H21" s="173" cm="1">
        <f t="array" ref="H21:I21">SUMIFS('درآمد ناشی از فروش'!G:G,'درآمد ناشی از فروش'!A:A,A21:B21)</f>
        <v>0</v>
      </c>
      <c r="I21" s="172">
        <v>0</v>
      </c>
      <c r="J21" s="171">
        <f t="shared" si="0"/>
        <v>22086504126</v>
      </c>
      <c r="K21" s="172"/>
      <c r="L21" s="171" cm="1">
        <f t="array" ref="L21:M21">SUMIFS('سود اوراق بهادار'!T:T,'سود اوراق بهادار'!A:A,A21:B21)</f>
        <v>22692625441</v>
      </c>
      <c r="M21" s="172">
        <v>0</v>
      </c>
      <c r="N21" s="171" cm="1">
        <f t="array" ref="N21:O21">SUMIFS('درآمد ناشی از تغییر قیمت اوراق'!Q:Q,'درآمد ناشی از تغییر قیمت اوراق'!A:A,A21:B21)</f>
        <v>-606121315</v>
      </c>
      <c r="O21" s="172">
        <v>0</v>
      </c>
      <c r="P21" s="173" cm="1">
        <f t="array" ref="P21:Q21">SUMIFS('درآمد ناشی از فروش'!Q:Q,'درآمد ناشی از فروش'!A:A,A21:B21)</f>
        <v>0</v>
      </c>
      <c r="Q21" s="172">
        <v>0</v>
      </c>
      <c r="R21" s="173">
        <f t="shared" si="1"/>
        <v>22086504126</v>
      </c>
    </row>
    <row r="22" spans="1:18" ht="21.75" customHeight="1" x14ac:dyDescent="0.2">
      <c r="A22" s="170" t="s">
        <v>140</v>
      </c>
      <c r="B22" s="170"/>
      <c r="D22" s="171" cm="1">
        <f t="array" ref="D22:E22">SUMIFS('سود اوراق بهادار'!N:N,'سود اوراق بهادار'!A:A,A22:B22)</f>
        <v>0</v>
      </c>
      <c r="E22" s="172">
        <v>0</v>
      </c>
      <c r="F22" s="171" cm="1">
        <f t="array" ref="F22:G22">SUMIFS('درآمد ناشی از تغییر قیمت اوراق'!I:I,'درآمد ناشی از تغییر قیمت اوراق'!A:A,A22:B22)</f>
        <v>0</v>
      </c>
      <c r="G22" s="172">
        <v>0</v>
      </c>
      <c r="H22" s="173" cm="1">
        <f t="array" ref="H22:I22">SUMIFS('درآمد ناشی از فروش'!G:G,'درآمد ناشی از فروش'!A:A,A22:B22)</f>
        <v>0</v>
      </c>
      <c r="I22" s="172">
        <v>0</v>
      </c>
      <c r="J22" s="171">
        <f t="shared" si="0"/>
        <v>0</v>
      </c>
      <c r="K22" s="172"/>
      <c r="L22" s="171" cm="1">
        <f t="array" ref="L22:M22">SUMIFS('سود اوراق بهادار'!T:T,'سود اوراق بهادار'!A:A,A22:B22)</f>
        <v>12161930498</v>
      </c>
      <c r="M22" s="172">
        <v>0</v>
      </c>
      <c r="N22" s="171" cm="1">
        <f t="array" ref="N22:O22">SUMIFS('درآمد ناشی از تغییر قیمت اوراق'!Q:Q,'درآمد ناشی از تغییر قیمت اوراق'!A:A,A22:B22)</f>
        <v>0</v>
      </c>
      <c r="O22" s="172">
        <v>0</v>
      </c>
      <c r="P22" s="173" cm="1">
        <f t="array" ref="P22:Q22">SUMIFS('درآمد ناشی از فروش'!Q:Q,'درآمد ناشی از فروش'!A:A,A22:B22)</f>
        <v>7873840392</v>
      </c>
      <c r="Q22" s="172">
        <v>0</v>
      </c>
      <c r="R22" s="173">
        <f t="shared" si="1"/>
        <v>20035770890</v>
      </c>
    </row>
    <row r="23" spans="1:18" ht="21.75" customHeight="1" x14ac:dyDescent="0.2">
      <c r="A23" s="170" t="s">
        <v>201</v>
      </c>
      <c r="B23" s="170"/>
      <c r="D23" s="171" cm="1">
        <f t="array" ref="D23:E23">SUMIFS('سود اوراق بهادار'!N:N,'سود اوراق بهادار'!A:A,A23:B23)</f>
        <v>3846796989</v>
      </c>
      <c r="E23" s="172">
        <v>0</v>
      </c>
      <c r="F23" s="171" cm="1">
        <f t="array" ref="F23:G23">SUMIFS('درآمد ناشی از تغییر قیمت اوراق'!I:I,'درآمد ناشی از تغییر قیمت اوراق'!A:A,A23:B23)</f>
        <v>0</v>
      </c>
      <c r="G23" s="172">
        <v>0</v>
      </c>
      <c r="H23" s="173" cm="1">
        <f t="array" ref="H23:I23">SUMIFS('درآمد ناشی از فروش'!G:G,'درآمد ناشی از فروش'!A:A,A23:B23)</f>
        <v>369391687809</v>
      </c>
      <c r="I23" s="172">
        <v>0</v>
      </c>
      <c r="J23" s="171">
        <f t="shared" si="0"/>
        <v>373238484798</v>
      </c>
      <c r="K23" s="172"/>
      <c r="L23" s="171" cm="1">
        <f t="array" ref="L23:M23">SUMIFS('سود اوراق بهادار'!T:T,'سود اوراق بهادار'!A:A,A23:B23)</f>
        <v>6306335120</v>
      </c>
      <c r="M23" s="172">
        <v>0</v>
      </c>
      <c r="N23" s="171" cm="1">
        <f t="array" ref="N23:O23">SUMIFS('درآمد ناشی از تغییر قیمت اوراق'!Q:Q,'درآمد ناشی از تغییر قیمت اوراق'!A:A,A23:B23)</f>
        <v>0</v>
      </c>
      <c r="O23" s="172">
        <v>0</v>
      </c>
      <c r="P23" s="173" cm="1">
        <f t="array" ref="P23:Q23">SUMIFS('درآمد ناشی از فروش'!Q:Q,'درآمد ناشی از فروش'!A:A,A23:B23)</f>
        <v>5574242581</v>
      </c>
      <c r="Q23" s="172">
        <v>0</v>
      </c>
      <c r="R23" s="173">
        <f t="shared" si="1"/>
        <v>11880577701</v>
      </c>
    </row>
    <row r="24" spans="1:18" ht="21.75" customHeight="1" x14ac:dyDescent="0.2">
      <c r="A24" s="170" t="s">
        <v>51</v>
      </c>
      <c r="B24" s="170"/>
      <c r="D24" s="171" cm="1">
        <f t="array" ref="D24:E24">SUMIFS('سود اوراق بهادار'!N:N,'سود اوراق بهادار'!A:A,A24:B24)</f>
        <v>0</v>
      </c>
      <c r="E24" s="172">
        <v>0</v>
      </c>
      <c r="F24" s="171" cm="1">
        <f t="array" ref="F24:G24">SUMIFS('درآمد ناشی از تغییر قیمت اوراق'!I:I,'درآمد ناشی از تغییر قیمت اوراق'!A:A,A24:B24)</f>
        <v>2177677225</v>
      </c>
      <c r="G24" s="172">
        <v>0</v>
      </c>
      <c r="H24" s="173" cm="1">
        <f t="array" ref="H24:I24">SUMIFS('درآمد ناشی از فروش'!G:G,'درآمد ناشی از فروش'!A:A,A24:B24)</f>
        <v>0</v>
      </c>
      <c r="I24" s="172">
        <v>0</v>
      </c>
      <c r="J24" s="171">
        <f t="shared" si="0"/>
        <v>2177677225</v>
      </c>
      <c r="K24" s="172"/>
      <c r="L24" s="171" cm="1">
        <f t="array" ref="L24:M24">SUMIFS('سود اوراق بهادار'!T:T,'سود اوراق بهادار'!A:A,A24:B24)</f>
        <v>0</v>
      </c>
      <c r="M24" s="172">
        <v>0</v>
      </c>
      <c r="N24" s="171" cm="1">
        <f t="array" ref="N24:O24">SUMIFS('درآمد ناشی از تغییر قیمت اوراق'!Q:Q,'درآمد ناشی از تغییر قیمت اوراق'!A:A,A24:B24)</f>
        <v>11189051617</v>
      </c>
      <c r="O24" s="172">
        <v>0</v>
      </c>
      <c r="P24" s="173" cm="1">
        <f t="array" ref="P24:Q24">SUMIFS('درآمد ناشی از فروش'!Q:Q,'درآمد ناشی از فروش'!A:A,A24:B24)</f>
        <v>0</v>
      </c>
      <c r="Q24" s="172">
        <v>0</v>
      </c>
      <c r="R24" s="173">
        <f t="shared" si="1"/>
        <v>11189051617</v>
      </c>
    </row>
    <row r="25" spans="1:18" ht="21.75" customHeight="1" x14ac:dyDescent="0.2">
      <c r="A25" s="170" t="s">
        <v>268</v>
      </c>
      <c r="B25" s="170"/>
      <c r="D25" s="171" cm="1">
        <f t="array" ref="D25:E25">SUMIFS('سود اوراق بهادار'!N:N,'سود اوراق بهادار'!A:A,A25:B25)</f>
        <v>7385850477</v>
      </c>
      <c r="E25" s="172">
        <v>0</v>
      </c>
      <c r="F25" s="171" cm="1">
        <f t="array" ref="F25:G25">SUMIFS('درآمد ناشی از تغییر قیمت اوراق'!I:I,'درآمد ناشی از تغییر قیمت اوراق'!A:A,A25:B25)</f>
        <v>-197318070</v>
      </c>
      <c r="G25" s="172">
        <v>0</v>
      </c>
      <c r="H25" s="173" cm="1">
        <f t="array" ref="H25:I25">SUMIFS('درآمد ناشی از فروش'!G:G,'درآمد ناشی از فروش'!A:A,A25:B25)</f>
        <v>0</v>
      </c>
      <c r="I25" s="172">
        <v>0</v>
      </c>
      <c r="J25" s="171">
        <f t="shared" si="0"/>
        <v>7188532407</v>
      </c>
      <c r="K25" s="172"/>
      <c r="L25" s="171" cm="1">
        <f t="array" ref="L25:M25">SUMIFS('سود اوراق بهادار'!T:T,'سود اوراق بهادار'!A:A,A25:B25)</f>
        <v>7385850477</v>
      </c>
      <c r="M25" s="172">
        <v>0</v>
      </c>
      <c r="N25" s="171" cm="1">
        <f t="array" ref="N25:O25">SUMIFS('درآمد ناشی از تغییر قیمت اوراق'!Q:Q,'درآمد ناشی از تغییر قیمت اوراق'!A:A,A25:B25)</f>
        <v>-197318070</v>
      </c>
      <c r="O25" s="172">
        <v>0</v>
      </c>
      <c r="P25" s="173" cm="1">
        <f t="array" ref="P25:Q25">SUMIFS('درآمد ناشی از فروش'!Q:Q,'درآمد ناشی از فروش'!A:A,A25:B25)</f>
        <v>0</v>
      </c>
      <c r="Q25" s="172">
        <v>0</v>
      </c>
      <c r="R25" s="173">
        <f t="shared" si="1"/>
        <v>7188532407</v>
      </c>
    </row>
    <row r="26" spans="1:18" ht="21.75" customHeight="1" x14ac:dyDescent="0.2">
      <c r="A26" s="170" t="s">
        <v>139</v>
      </c>
      <c r="B26" s="170"/>
      <c r="D26" s="171" cm="1">
        <f t="array" ref="D26:E26">SUMIFS('سود اوراق بهادار'!N:N,'سود اوراق بهادار'!A:A,A26:B26)</f>
        <v>0</v>
      </c>
      <c r="E26" s="172">
        <v>0</v>
      </c>
      <c r="F26" s="171" cm="1">
        <f t="array" ref="F26:G26">SUMIFS('درآمد ناشی از تغییر قیمت اوراق'!I:I,'درآمد ناشی از تغییر قیمت اوراق'!A:A,A26:B26)</f>
        <v>0</v>
      </c>
      <c r="G26" s="172">
        <v>0</v>
      </c>
      <c r="H26" s="173" cm="1">
        <f t="array" ref="H26:I26">SUMIFS('درآمد ناشی از فروش'!G:G,'درآمد ناشی از فروش'!A:A,A26:B26)</f>
        <v>0</v>
      </c>
      <c r="I26" s="172">
        <v>0</v>
      </c>
      <c r="J26" s="171">
        <f t="shared" si="0"/>
        <v>0</v>
      </c>
      <c r="K26" s="172"/>
      <c r="L26" s="171" cm="1">
        <f t="array" ref="L26:M26">SUMIFS('سود اوراق بهادار'!T:T,'سود اوراق بهادار'!A:A,A26:B26)</f>
        <v>6670374537</v>
      </c>
      <c r="M26" s="172">
        <v>0</v>
      </c>
      <c r="N26" s="171" cm="1">
        <f t="array" ref="N26:O26">SUMIFS('درآمد ناشی از تغییر قیمت اوراق'!Q:Q,'درآمد ناشی از تغییر قیمت اوراق'!A:A,A26:B26)</f>
        <v>0</v>
      </c>
      <c r="O26" s="172">
        <v>0</v>
      </c>
      <c r="P26" s="173" cm="1">
        <f t="array" ref="P26:Q26">SUMIFS('درآمد ناشی از فروش'!Q:Q,'درآمد ناشی از فروش'!A:A,A26:B26)</f>
        <v>-53515625</v>
      </c>
      <c r="Q26" s="172">
        <v>0</v>
      </c>
      <c r="R26" s="173">
        <f t="shared" si="1"/>
        <v>6616858912</v>
      </c>
    </row>
    <row r="27" spans="1:18" ht="21.75" customHeight="1" x14ac:dyDescent="0.2">
      <c r="A27" s="170" t="s">
        <v>62</v>
      </c>
      <c r="B27" s="170"/>
      <c r="D27" s="171" cm="1">
        <f t="array" ref="D27:E27">SUMIFS('سود اوراق بهادار'!N:N,'سود اوراق بهادار'!A:A,A27:B27)</f>
        <v>0</v>
      </c>
      <c r="E27" s="172">
        <v>0</v>
      </c>
      <c r="F27" s="171" cm="1">
        <f t="array" ref="F27:G27">SUMIFS('درآمد ناشی از تغییر قیمت اوراق'!I:I,'درآمد ناشی از تغییر قیمت اوراق'!A:A,A27:B27)</f>
        <v>0</v>
      </c>
      <c r="G27" s="172">
        <v>0</v>
      </c>
      <c r="H27" s="173" cm="1">
        <f t="array" ref="H27:I27">SUMIFS('درآمد ناشی از فروش'!G:G,'درآمد ناشی از فروش'!A:A,A27:B27)</f>
        <v>52881534125</v>
      </c>
      <c r="I27" s="172">
        <v>0</v>
      </c>
      <c r="J27" s="171">
        <f t="shared" si="0"/>
        <v>52881534125</v>
      </c>
      <c r="K27" s="172"/>
      <c r="L27" s="171" cm="1">
        <f t="array" ref="L27:M27">SUMIFS('سود اوراق بهادار'!T:T,'سود اوراق بهادار'!A:A,A27:B27)</f>
        <v>0</v>
      </c>
      <c r="M27" s="172">
        <v>0</v>
      </c>
      <c r="N27" s="171" cm="1">
        <f t="array" ref="N27:O27">SUMIFS('درآمد ناشی از تغییر قیمت اوراق'!Q:Q,'درآمد ناشی از تغییر قیمت اوراق'!A:A,A27:B27)</f>
        <v>0</v>
      </c>
      <c r="O27" s="172">
        <v>0</v>
      </c>
      <c r="P27" s="173" cm="1">
        <f t="array" ref="P27:Q27">SUMIFS('درآمد ناشی از فروش'!Q:Q,'درآمد ناشی از فروش'!A:A,A27:B27)</f>
        <v>4992465875</v>
      </c>
      <c r="Q27" s="172">
        <v>0</v>
      </c>
      <c r="R27" s="173">
        <f t="shared" si="1"/>
        <v>4992465875</v>
      </c>
    </row>
    <row r="28" spans="1:18" ht="21.75" customHeight="1" x14ac:dyDescent="0.2">
      <c r="A28" s="233" t="s">
        <v>57</v>
      </c>
      <c r="B28" s="233"/>
      <c r="D28" s="171" cm="1">
        <f t="array" ref="D28:E28">SUMIFS('سود اوراق بهادار'!N:N,'سود اوراق بهادار'!A:A,A28:B28)</f>
        <v>0</v>
      </c>
      <c r="E28" s="172">
        <v>0</v>
      </c>
      <c r="F28" s="171" cm="1">
        <f t="array" ref="F28:G28">SUMIFS('درآمد ناشی از تغییر قیمت اوراق'!I:I,'درآمد ناشی از تغییر قیمت اوراق'!A:A,A28:B28)</f>
        <v>0</v>
      </c>
      <c r="G28" s="172">
        <v>0</v>
      </c>
      <c r="H28" s="173" cm="1">
        <f t="array" ref="H28:I28">SUMIFS('درآمد ناشی از فروش'!G:G,'درآمد ناشی از فروش'!A:A,A28:B28)</f>
        <v>44951034578</v>
      </c>
      <c r="I28" s="172">
        <v>0</v>
      </c>
      <c r="J28" s="171">
        <f t="shared" si="0"/>
        <v>44951034578</v>
      </c>
      <c r="K28" s="172"/>
      <c r="L28" s="171" cm="1">
        <f t="array" ref="L28:M28">SUMIFS('سود اوراق بهادار'!T:T,'سود اوراق بهادار'!A:A,A28:B28)</f>
        <v>0</v>
      </c>
      <c r="M28" s="172">
        <v>0</v>
      </c>
      <c r="N28" s="171" cm="1">
        <f t="array" ref="N28:O28">SUMIFS('درآمد ناشی از تغییر قیمت اوراق'!Q:Q,'درآمد ناشی از تغییر قیمت اوراق'!A:A,A28:B28)</f>
        <v>0</v>
      </c>
      <c r="O28" s="172">
        <v>0</v>
      </c>
      <c r="P28" s="173" cm="1">
        <f t="array" ref="P28:Q28">SUMIFS('درآمد ناشی از فروش'!Q:Q,'درآمد ناشی از فروش'!A:A,A28:B28)</f>
        <v>4564965422</v>
      </c>
      <c r="Q28" s="172">
        <v>0</v>
      </c>
      <c r="R28" s="173">
        <f t="shared" si="1"/>
        <v>4564965422</v>
      </c>
    </row>
    <row r="29" spans="1:18" ht="21.75" customHeight="1" x14ac:dyDescent="0.2">
      <c r="A29" s="170" t="s">
        <v>91</v>
      </c>
      <c r="B29" s="170"/>
      <c r="D29" s="171" cm="1">
        <f t="array" ref="D29:E29">SUMIFS('سود اوراق بهادار'!N:N,'سود اوراق بهادار'!A:A,A29:B29)</f>
        <v>213329774</v>
      </c>
      <c r="E29" s="172">
        <v>0</v>
      </c>
      <c r="F29" s="171" cm="1">
        <f t="array" ref="F29:G29">SUMIFS('درآمد ناشی از تغییر قیمت اوراق'!I:I,'درآمد ناشی از تغییر قیمت اوراق'!A:A,A29:B29)</f>
        <v>0</v>
      </c>
      <c r="G29" s="172">
        <v>0</v>
      </c>
      <c r="H29" s="173" cm="1">
        <f t="array" ref="H29:I29">SUMIFS('درآمد ناشی از فروش'!G:G,'درآمد ناشی از فروش'!A:A,A29:B29)</f>
        <v>19996375000</v>
      </c>
      <c r="I29" s="172">
        <v>0</v>
      </c>
      <c r="J29" s="171">
        <f t="shared" si="0"/>
        <v>20209704774</v>
      </c>
      <c r="K29" s="172"/>
      <c r="L29" s="171" cm="1">
        <f t="array" ref="L29:M29">SUMIFS('سود اوراق بهادار'!T:T,'سود اوراق بهادار'!A:A,A29:B29)</f>
        <v>2632101606</v>
      </c>
      <c r="M29" s="172">
        <v>0</v>
      </c>
      <c r="N29" s="171" cm="1">
        <f t="array" ref="N29:O29">SUMIFS('درآمد ناشی از تغییر قیمت اوراق'!Q:Q,'درآمد ناشی از تغییر قیمت اوراق'!A:A,A29:B29)</f>
        <v>0</v>
      </c>
      <c r="O29" s="172">
        <v>0</v>
      </c>
      <c r="P29" s="173" cm="1">
        <f t="array" ref="P29:Q29">SUMIFS('درآمد ناشی از فروش'!Q:Q,'درآمد ناشی از فروش'!A:A,A29:B29)</f>
        <v>0</v>
      </c>
      <c r="Q29" s="172">
        <v>0</v>
      </c>
      <c r="R29" s="173">
        <f t="shared" si="1"/>
        <v>2632101606</v>
      </c>
    </row>
    <row r="30" spans="1:18" ht="21.75" customHeight="1" x14ac:dyDescent="0.2">
      <c r="A30" s="170" t="s">
        <v>54</v>
      </c>
      <c r="B30" s="170"/>
      <c r="D30" s="171" cm="1">
        <f t="array" ref="D30:E30">SUMIFS('سود اوراق بهادار'!N:N,'سود اوراق بهادار'!A:A,A30:B30)</f>
        <v>0</v>
      </c>
      <c r="E30" s="172">
        <v>0</v>
      </c>
      <c r="F30" s="171" cm="1">
        <f t="array" ref="F30:G30">SUMIFS('درآمد ناشی از تغییر قیمت اوراق'!I:I,'درآمد ناشی از تغییر قیمت اوراق'!A:A,A30:B30)</f>
        <v>473756576</v>
      </c>
      <c r="G30" s="172">
        <v>0</v>
      </c>
      <c r="H30" s="173" cm="1">
        <f t="array" ref="H30:I30">SUMIFS('درآمد ناشی از فروش'!G:G,'درآمد ناشی از فروش'!A:A,A30:B30)</f>
        <v>0</v>
      </c>
      <c r="I30" s="172">
        <v>0</v>
      </c>
      <c r="J30" s="171">
        <f t="shared" si="0"/>
        <v>473756576</v>
      </c>
      <c r="K30" s="172"/>
      <c r="L30" s="171" cm="1">
        <f t="array" ref="L30:M30">SUMIFS('سود اوراق بهادار'!T:T,'سود اوراق بهادار'!A:A,A30:B30)</f>
        <v>0</v>
      </c>
      <c r="M30" s="172">
        <v>0</v>
      </c>
      <c r="N30" s="171" cm="1">
        <f t="array" ref="N30:O30">SUMIFS('درآمد ناشی از تغییر قیمت اوراق'!Q:Q,'درآمد ناشی از تغییر قیمت اوراق'!A:A,A30:B30)</f>
        <v>2053122893</v>
      </c>
      <c r="O30" s="172">
        <v>0</v>
      </c>
      <c r="P30" s="173" cm="1">
        <f t="array" ref="P30:Q30">SUMIFS('درآمد ناشی از فروش'!Q:Q,'درآمد ناشی از فروش'!A:A,A30:B30)</f>
        <v>0</v>
      </c>
      <c r="Q30" s="172">
        <v>0</v>
      </c>
      <c r="R30" s="173">
        <f t="shared" si="1"/>
        <v>2053122893</v>
      </c>
    </row>
    <row r="31" spans="1:18" ht="21.75" customHeight="1" x14ac:dyDescent="0.2">
      <c r="A31" s="170" t="s">
        <v>61</v>
      </c>
      <c r="B31" s="170"/>
      <c r="D31" s="171" cm="1">
        <f t="array" ref="D31:E31">SUMIFS('سود اوراق بهادار'!N:N,'سود اوراق بهادار'!A:A,A31:B31)</f>
        <v>0</v>
      </c>
      <c r="E31" s="172">
        <v>0</v>
      </c>
      <c r="F31" s="171" cm="1">
        <f t="array" ref="F31:G31">SUMIFS('درآمد ناشی از تغییر قیمت اوراق'!I:I,'درآمد ناشی از تغییر قیمت اوراق'!A:A,A31:B31)</f>
        <v>0</v>
      </c>
      <c r="G31" s="172">
        <v>0</v>
      </c>
      <c r="H31" s="173" cm="1">
        <f t="array" ref="H31:I31">SUMIFS('درآمد ناشی از فروش'!G:G,'درآمد ناشی از فروش'!A:A,A31:B31)</f>
        <v>0</v>
      </c>
      <c r="I31" s="172">
        <v>0</v>
      </c>
      <c r="J31" s="171">
        <f t="shared" si="0"/>
        <v>0</v>
      </c>
      <c r="K31" s="172"/>
      <c r="L31" s="171" cm="1">
        <f t="array" ref="L31:M31">SUMIFS('سود اوراق بهادار'!T:T,'سود اوراق بهادار'!A:A,A31:B31)</f>
        <v>0</v>
      </c>
      <c r="M31" s="172">
        <v>0</v>
      </c>
      <c r="N31" s="171" cm="1">
        <f t="array" ref="N31:O31">SUMIFS('درآمد ناشی از تغییر قیمت اوراق'!Q:Q,'درآمد ناشی از تغییر قیمت اوراق'!A:A,A31:B31)</f>
        <v>0</v>
      </c>
      <c r="O31" s="172">
        <v>0</v>
      </c>
      <c r="P31" s="173" cm="1">
        <f t="array" ref="P31:Q31">SUMIFS('درآمد ناشی از فروش'!Q:Q,'درآمد ناشی از فروش'!A:A,A31:B31)</f>
        <v>1737002435</v>
      </c>
      <c r="Q31" s="172">
        <v>0</v>
      </c>
      <c r="R31" s="173">
        <f t="shared" si="1"/>
        <v>1737002435</v>
      </c>
    </row>
    <row r="32" spans="1:18" ht="21.75" customHeight="1" x14ac:dyDescent="0.2">
      <c r="A32" s="170" t="s">
        <v>47</v>
      </c>
      <c r="B32" s="170"/>
      <c r="D32" s="171" cm="1">
        <f t="array" ref="D32:E32">SUMIFS('سود اوراق بهادار'!N:N,'سود اوراق بهادار'!A:A,A32:B32)</f>
        <v>0</v>
      </c>
      <c r="E32" s="172">
        <v>0</v>
      </c>
      <c r="F32" s="171" cm="1">
        <f t="array" ref="F32:G32">SUMIFS('درآمد ناشی از تغییر قیمت اوراق'!I:I,'درآمد ناشی از تغییر قیمت اوراق'!A:A,A32:B32)</f>
        <v>483785048</v>
      </c>
      <c r="G32" s="172">
        <v>0</v>
      </c>
      <c r="H32" s="173" cm="1">
        <f t="array" ref="H32:I32">SUMIFS('درآمد ناشی از فروش'!G:G,'درآمد ناشی از فروش'!A:A,A32:B32)</f>
        <v>0</v>
      </c>
      <c r="I32" s="172">
        <v>0</v>
      </c>
      <c r="J32" s="171">
        <f t="shared" si="0"/>
        <v>483785048</v>
      </c>
      <c r="K32" s="172"/>
      <c r="L32" s="171" cm="1">
        <f t="array" ref="L32:M32">SUMIFS('سود اوراق بهادار'!T:T,'سود اوراق بهادار'!A:A,A32:B32)</f>
        <v>0</v>
      </c>
      <c r="M32" s="172">
        <v>0</v>
      </c>
      <c r="N32" s="171" cm="1">
        <f t="array" ref="N32:O32">SUMIFS('درآمد ناشی از تغییر قیمت اوراق'!Q:Q,'درآمد ناشی از تغییر قیمت اوراق'!A:A,A32:B32)</f>
        <v>1691083560</v>
      </c>
      <c r="O32" s="172">
        <v>0</v>
      </c>
      <c r="P32" s="173" cm="1">
        <f t="array" ref="P32:Q32">SUMIFS('درآمد ناشی از فروش'!Q:Q,'درآمد ناشی از فروش'!A:A,A32:B32)</f>
        <v>0</v>
      </c>
      <c r="Q32" s="172">
        <v>0</v>
      </c>
      <c r="R32" s="173">
        <f t="shared" si="1"/>
        <v>1691083560</v>
      </c>
    </row>
    <row r="33" spans="1:18" ht="21.75" customHeight="1" x14ac:dyDescent="0.2">
      <c r="A33" s="170" t="s">
        <v>65</v>
      </c>
      <c r="B33" s="170"/>
      <c r="D33" s="171" cm="1">
        <f t="array" ref="D33:E33">SUMIFS('سود اوراق بهادار'!N:N,'سود اوراق بهادار'!A:A,A33:B33)</f>
        <v>0</v>
      </c>
      <c r="E33" s="172">
        <v>0</v>
      </c>
      <c r="F33" s="171" cm="1">
        <f t="array" ref="F33:G33">SUMIFS('درآمد ناشی از تغییر قیمت اوراق'!I:I,'درآمد ناشی از تغییر قیمت اوراق'!A:A,A33:B33)</f>
        <v>342960427</v>
      </c>
      <c r="G33" s="172">
        <v>0</v>
      </c>
      <c r="H33" s="173" cm="1">
        <f t="array" ref="H33:I33">SUMIFS('درآمد ناشی از فروش'!G:G,'درآمد ناشی از فروش'!A:A,A33:B33)</f>
        <v>0</v>
      </c>
      <c r="I33" s="172">
        <v>0</v>
      </c>
      <c r="J33" s="171">
        <f t="shared" si="0"/>
        <v>342960427</v>
      </c>
      <c r="K33" s="172"/>
      <c r="L33" s="171" cm="1">
        <f t="array" ref="L33:M33">SUMIFS('سود اوراق بهادار'!T:T,'سود اوراق بهادار'!A:A,A33:B33)</f>
        <v>0</v>
      </c>
      <c r="M33" s="172">
        <v>0</v>
      </c>
      <c r="N33" s="171" cm="1">
        <f t="array" ref="N33:O33">SUMIFS('درآمد ناشی از تغییر قیمت اوراق'!Q:Q,'درآمد ناشی از تغییر قیمت اوراق'!A:A,A33:B33)</f>
        <v>1505078346</v>
      </c>
      <c r="O33" s="172">
        <v>0</v>
      </c>
      <c r="P33" s="173" cm="1">
        <f t="array" ref="P33:Q33">SUMIFS('درآمد ناشی از فروش'!Q:Q,'درآمد ناشی از فروش'!A:A,A33:B33)</f>
        <v>0</v>
      </c>
      <c r="Q33" s="172">
        <v>0</v>
      </c>
      <c r="R33" s="173">
        <f t="shared" si="1"/>
        <v>1505078346</v>
      </c>
    </row>
    <row r="34" spans="1:18" ht="21.75" customHeight="1" x14ac:dyDescent="0.2">
      <c r="A34" s="170" t="s">
        <v>68</v>
      </c>
      <c r="B34" s="170"/>
      <c r="D34" s="171" cm="1">
        <f t="array" ref="D34:E34">SUMIFS('سود اوراق بهادار'!N:N,'سود اوراق بهادار'!A:A,A34:B34)</f>
        <v>0</v>
      </c>
      <c r="E34" s="172">
        <v>0</v>
      </c>
      <c r="F34" s="171" cm="1">
        <f t="array" ref="F34:G34">SUMIFS('درآمد ناشی از تغییر قیمت اوراق'!I:I,'درآمد ناشی از تغییر قیمت اوراق'!A:A,A34:B34)</f>
        <v>254405740</v>
      </c>
      <c r="G34" s="172">
        <v>0</v>
      </c>
      <c r="H34" s="173" cm="1">
        <f t="array" ref="H34:I34">SUMIFS('درآمد ناشی از فروش'!G:G,'درآمد ناشی از فروش'!A:A,A34:B34)</f>
        <v>0</v>
      </c>
      <c r="I34" s="172">
        <v>0</v>
      </c>
      <c r="J34" s="171">
        <f t="shared" si="0"/>
        <v>254405740</v>
      </c>
      <c r="K34" s="172"/>
      <c r="L34" s="171" cm="1">
        <f t="array" ref="L34:M34">SUMIFS('سود اوراق بهادار'!T:T,'سود اوراق بهادار'!A:A,A34:B34)</f>
        <v>0</v>
      </c>
      <c r="M34" s="172">
        <v>0</v>
      </c>
      <c r="N34" s="171" cm="1">
        <f t="array" ref="N34:O34">SUMIFS('درآمد ناشی از تغییر قیمت اوراق'!Q:Q,'درآمد ناشی از تغییر قیمت اوراق'!A:A,A34:B34)</f>
        <v>1110565328</v>
      </c>
      <c r="O34" s="172">
        <v>0</v>
      </c>
      <c r="P34" s="173" cm="1">
        <f t="array" ref="P34:Q34">SUMIFS('درآمد ناشی از فروش'!Q:Q,'درآمد ناشی از فروش'!A:A,A34:B34)</f>
        <v>0</v>
      </c>
      <c r="Q34" s="172">
        <v>0</v>
      </c>
      <c r="R34" s="173">
        <f t="shared" si="1"/>
        <v>1110565328</v>
      </c>
    </row>
    <row r="35" spans="1:18" ht="21.75" customHeight="1" x14ac:dyDescent="0.2">
      <c r="A35" s="170" t="s">
        <v>60</v>
      </c>
      <c r="B35" s="170"/>
      <c r="D35" s="171" cm="1">
        <f t="array" ref="D35:E35">SUMIFS('سود اوراق بهادار'!N:N,'سود اوراق بهادار'!A:A,A35:B35)</f>
        <v>0</v>
      </c>
      <c r="E35" s="172">
        <v>0</v>
      </c>
      <c r="F35" s="171" cm="1">
        <f t="array" ref="F35:G35">SUMIFS('درآمد ناشی از تغییر قیمت اوراق'!I:I,'درآمد ناشی از تغییر قیمت اوراق'!A:A,A35:B35)</f>
        <v>0</v>
      </c>
      <c r="G35" s="172">
        <v>0</v>
      </c>
      <c r="H35" s="173" cm="1">
        <f t="array" ref="H35:I35">SUMIFS('درآمد ناشی از فروش'!G:G,'درآمد ناشی از فروش'!A:A,A35:B35)</f>
        <v>0</v>
      </c>
      <c r="I35" s="172">
        <v>0</v>
      </c>
      <c r="J35" s="171">
        <f t="shared" si="0"/>
        <v>0</v>
      </c>
      <c r="K35" s="172"/>
      <c r="L35" s="171" cm="1">
        <f t="array" ref="L35:M35">SUMIFS('سود اوراق بهادار'!T:T,'سود اوراق بهادار'!A:A,A35:B35)</f>
        <v>0</v>
      </c>
      <c r="M35" s="172">
        <v>0</v>
      </c>
      <c r="N35" s="171" cm="1">
        <f t="array" ref="N35:O35">SUMIFS('درآمد ناشی از تغییر قیمت اوراق'!Q:Q,'درآمد ناشی از تغییر قیمت اوراق'!A:A,A35:B35)</f>
        <v>0</v>
      </c>
      <c r="O35" s="172">
        <v>0</v>
      </c>
      <c r="P35" s="173" cm="1">
        <f t="array" ref="P35:Q35">SUMIFS('درآمد ناشی از فروش'!Q:Q,'درآمد ناشی از فروش'!A:A,A35:B35)</f>
        <v>342268375</v>
      </c>
      <c r="Q35" s="172">
        <v>0</v>
      </c>
      <c r="R35" s="173">
        <f t="shared" si="1"/>
        <v>342268375</v>
      </c>
    </row>
    <row r="36" spans="1:18" ht="21.75" customHeight="1" x14ac:dyDescent="0.2">
      <c r="A36" s="170" t="s">
        <v>88</v>
      </c>
      <c r="B36" s="170"/>
      <c r="D36" s="171" cm="1">
        <f t="array" ref="D36:E36">SUMIFS('سود اوراق بهادار'!N:N,'سود اوراق بهادار'!A:A,A36:B36)</f>
        <v>15696742</v>
      </c>
      <c r="E36" s="172">
        <v>0</v>
      </c>
      <c r="F36" s="171" cm="1">
        <f t="array" ref="F36:G36">SUMIFS('درآمد ناشی از تغییر قیمت اوراق'!I:I,'درآمد ناشی از تغییر قیمت اوراق'!A:A,A36:B36)</f>
        <v>0</v>
      </c>
      <c r="G36" s="172">
        <v>0</v>
      </c>
      <c r="H36" s="173" cm="1">
        <f t="array" ref="H36:I36">SUMIFS('درآمد ناشی از فروش'!G:G,'درآمد ناشی از فروش'!A:A,A36:B36)</f>
        <v>0</v>
      </c>
      <c r="I36" s="172">
        <v>0</v>
      </c>
      <c r="J36" s="171">
        <f t="shared" si="0"/>
        <v>15696742</v>
      </c>
      <c r="K36" s="172"/>
      <c r="L36" s="171" cm="1">
        <f t="array" ref="L36:M36">SUMIFS('سود اوراق بهادار'!T:T,'سود اوراق بهادار'!A:A,A36:B36)</f>
        <v>136961884</v>
      </c>
      <c r="M36" s="172">
        <v>0</v>
      </c>
      <c r="N36" s="171" cm="1">
        <f t="array" ref="N36:O36">SUMIFS('درآمد ناشی از تغییر قیمت اوراق'!Q:Q,'درآمد ناشی از تغییر قیمت اوراق'!A:A,A36:B36)</f>
        <v>18486649</v>
      </c>
      <c r="O36" s="172">
        <v>0</v>
      </c>
      <c r="P36" s="173" cm="1">
        <f t="array" ref="P36:Q36">SUMIFS('درآمد ناشی از فروش'!Q:Q,'درآمد ناشی از فروش'!A:A,A36:B36)</f>
        <v>0</v>
      </c>
      <c r="Q36" s="172">
        <v>0</v>
      </c>
      <c r="R36" s="173">
        <f t="shared" si="1"/>
        <v>155448533</v>
      </c>
    </row>
    <row r="37" spans="1:18" ht="21.75" thickBot="1" x14ac:dyDescent="0.25">
      <c r="A37" s="246"/>
      <c r="B37" s="246"/>
      <c r="D37" s="86">
        <f>SUM(D9:D36)</f>
        <v>372113846332</v>
      </c>
      <c r="E37" s="72"/>
      <c r="F37" s="86">
        <f>SUM(F9:F36)</f>
        <v>439507514426</v>
      </c>
      <c r="G37" s="72">
        <f>SUM(D37:F37)</f>
        <v>811621360758</v>
      </c>
      <c r="H37" s="86">
        <f>SUM(H9:H36)</f>
        <v>1671533686282</v>
      </c>
      <c r="I37" s="72"/>
      <c r="J37" s="86">
        <f>SUM(J9:J36)</f>
        <v>2483155047040</v>
      </c>
      <c r="K37" s="72"/>
      <c r="L37" s="86">
        <f>SUM(L9:L36)</f>
        <v>1855851733261</v>
      </c>
      <c r="M37" s="72"/>
      <c r="N37" s="86">
        <f>SUM(N9:N36)</f>
        <v>507810664256</v>
      </c>
      <c r="O37" s="72"/>
      <c r="P37" s="86">
        <f>SUM(P9:P36)</f>
        <v>449544826513</v>
      </c>
      <c r="Q37" s="72"/>
      <c r="R37" s="86">
        <f>SUM(R9:R36)</f>
        <v>2813207224030</v>
      </c>
    </row>
  </sheetData>
  <sheetProtection algorithmName="SHA-512" hashValue="+gqIoiiC/Bre9bNNByZTZmizZQsRkB+8EO921lWb53AjLgcZPKR7WdJ8jaLp5PzctE7p37KtwG+WEl2HT1tjag==" saltValue="9DPd+PQRQfzVnKMb3i8J4Q==" spinCount="100000" sheet="1" objects="1" scenarios="1" selectLockedCells="1" autoFilter="0" selectUnlockedCells="1"/>
  <sortState xmlns:xlrd2="http://schemas.microsoft.com/office/spreadsheetml/2017/richdata2" ref="A9:R36">
    <sortCondition descending="1" ref="R9:R36"/>
  </sortState>
  <mergeCells count="16">
    <mergeCell ref="A7:B8"/>
    <mergeCell ref="A37:B37"/>
    <mergeCell ref="A1:R1"/>
    <mergeCell ref="A2:R2"/>
    <mergeCell ref="A3:R3"/>
    <mergeCell ref="B5:R5"/>
    <mergeCell ref="D6:J6"/>
    <mergeCell ref="L6:R6"/>
    <mergeCell ref="H7:H8"/>
    <mergeCell ref="F7:F8"/>
    <mergeCell ref="D7:D8"/>
    <mergeCell ref="R7:R8"/>
    <mergeCell ref="P7:P8"/>
    <mergeCell ref="N7:N8"/>
    <mergeCell ref="L7:L8"/>
    <mergeCell ref="J7:J8"/>
  </mergeCells>
  <phoneticPr fontId="23" type="noConversion"/>
  <pageMargins left="0.39" right="0.39" top="0.39" bottom="0.39" header="0" footer="0"/>
  <pageSetup paperSize="9" scale="65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59999389629810485"/>
    <pageSetUpPr fitToPage="1"/>
  </sheetPr>
  <dimension ref="A1:N49"/>
  <sheetViews>
    <sheetView rightToLeft="1" view="pageBreakPreview" zoomScaleNormal="85" zoomScaleSheetLayoutView="100" workbookViewId="0">
      <selection activeCell="M19" sqref="M19"/>
    </sheetView>
  </sheetViews>
  <sheetFormatPr defaultRowHeight="12.75" x14ac:dyDescent="0.2"/>
  <cols>
    <col min="1" max="1" width="5.140625" customWidth="1"/>
    <col min="2" max="2" width="20.140625" customWidth="1"/>
    <col min="3" max="3" width="1.28515625" customWidth="1"/>
    <col min="4" max="4" width="26.5703125" bestFit="1" customWidth="1"/>
    <col min="5" max="5" width="1.28515625" customWidth="1"/>
    <col min="6" max="6" width="14.28515625" customWidth="1"/>
    <col min="7" max="7" width="1.28515625" customWidth="1"/>
    <col min="8" max="8" width="26.5703125" bestFit="1" customWidth="1"/>
    <col min="9" max="9" width="1.28515625" customWidth="1"/>
    <col min="10" max="10" width="14.7109375" customWidth="1"/>
    <col min="11" max="11" width="0.28515625" hidden="1" customWidth="1"/>
    <col min="12" max="12" width="21.7109375" bestFit="1" customWidth="1"/>
    <col min="13" max="13" width="23.28515625" bestFit="1" customWidth="1"/>
    <col min="14" max="14" width="15" bestFit="1" customWidth="1"/>
  </cols>
  <sheetData>
    <row r="1" spans="1:14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</row>
    <row r="2" spans="1:14" ht="21.75" customHeight="1" x14ac:dyDescent="0.2">
      <c r="A2" s="254" t="s">
        <v>106</v>
      </c>
      <c r="B2" s="254"/>
      <c r="C2" s="254"/>
      <c r="D2" s="254"/>
      <c r="E2" s="254"/>
      <c r="F2" s="254"/>
      <c r="G2" s="254"/>
      <c r="H2" s="254"/>
      <c r="I2" s="254"/>
      <c r="J2" s="254"/>
    </row>
    <row r="3" spans="1:14" ht="21.75" customHeight="1" x14ac:dyDescent="0.2">
      <c r="A3" s="254" t="str">
        <f>سهام!A3</f>
        <v>برای ماه منتهی به 1403/08/30</v>
      </c>
      <c r="B3" s="254"/>
      <c r="C3" s="254"/>
      <c r="D3" s="254"/>
      <c r="E3" s="254"/>
      <c r="F3" s="254"/>
      <c r="G3" s="254"/>
      <c r="H3" s="254"/>
      <c r="I3" s="254"/>
      <c r="J3" s="254"/>
    </row>
    <row r="4" spans="1:14" ht="14.45" customHeight="1" x14ac:dyDescent="0.2"/>
    <row r="5" spans="1:14" ht="19.5" customHeight="1" x14ac:dyDescent="0.2">
      <c r="A5" s="26" t="s">
        <v>147</v>
      </c>
      <c r="B5" s="282" t="s">
        <v>148</v>
      </c>
      <c r="C5" s="282"/>
      <c r="D5" s="282"/>
      <c r="E5" s="282"/>
      <c r="F5" s="282"/>
      <c r="G5" s="282"/>
      <c r="H5" s="282"/>
      <c r="I5" s="282"/>
      <c r="J5" s="282"/>
    </row>
    <row r="6" spans="1:14" ht="14.45" customHeight="1" x14ac:dyDescent="0.2">
      <c r="D6" s="266" t="s">
        <v>125</v>
      </c>
      <c r="E6" s="266"/>
      <c r="F6" s="266"/>
      <c r="H6" s="266" t="s">
        <v>126</v>
      </c>
      <c r="I6" s="266"/>
      <c r="J6" s="266"/>
    </row>
    <row r="7" spans="1:14" ht="36.4" customHeight="1" x14ac:dyDescent="0.2">
      <c r="A7" s="266" t="s">
        <v>149</v>
      </c>
      <c r="B7" s="266"/>
      <c r="D7" s="30" t="s">
        <v>150</v>
      </c>
      <c r="E7" s="2"/>
      <c r="F7" s="30" t="s">
        <v>151</v>
      </c>
      <c r="H7" s="30" t="s">
        <v>150</v>
      </c>
      <c r="I7" s="2"/>
      <c r="J7" s="52" t="s">
        <v>151</v>
      </c>
    </row>
    <row r="8" spans="1:14" ht="21.75" customHeight="1" x14ac:dyDescent="0.45">
      <c r="A8" s="174" t="s">
        <v>182</v>
      </c>
      <c r="D8" s="219">
        <v>96199790274</v>
      </c>
      <c r="E8" s="219"/>
      <c r="F8" s="223">
        <f>D8/$D$16</f>
        <v>0.35376821334778286</v>
      </c>
      <c r="G8" s="219"/>
      <c r="H8" s="219">
        <v>497280156271</v>
      </c>
      <c r="I8" s="219"/>
      <c r="J8" s="223">
        <f t="shared" ref="J8:J15" si="0">H8/$H$16</f>
        <v>0.39115958820915958</v>
      </c>
      <c r="L8" s="72"/>
      <c r="M8" s="72"/>
      <c r="N8" s="72"/>
    </row>
    <row r="9" spans="1:14" ht="21.75" customHeight="1" x14ac:dyDescent="0.45">
      <c r="A9" s="175" t="s">
        <v>180</v>
      </c>
      <c r="D9" s="219">
        <v>59805661416</v>
      </c>
      <c r="E9" s="219"/>
      <c r="F9" s="223">
        <f t="shared" ref="F9:F15" si="1">D9/$D$16</f>
        <v>0.2199312693609787</v>
      </c>
      <c r="G9" s="219"/>
      <c r="H9" s="219">
        <v>391877958736</v>
      </c>
      <c r="I9" s="219"/>
      <c r="J9" s="223">
        <f t="shared" si="0"/>
        <v>0.30825042792152746</v>
      </c>
      <c r="L9" s="72"/>
      <c r="M9" s="72"/>
      <c r="N9" s="72"/>
    </row>
    <row r="10" spans="1:14" ht="21.75" customHeight="1" x14ac:dyDescent="0.45">
      <c r="A10" s="175" t="s">
        <v>183</v>
      </c>
      <c r="D10" s="219">
        <v>91333229183</v>
      </c>
      <c r="E10" s="219"/>
      <c r="F10" s="223">
        <f t="shared" si="1"/>
        <v>0.33587176453633244</v>
      </c>
      <c r="G10" s="219"/>
      <c r="H10" s="219">
        <v>321237310327</v>
      </c>
      <c r="I10" s="219"/>
      <c r="J10" s="223">
        <f t="shared" si="0"/>
        <v>0.25268463348143294</v>
      </c>
      <c r="L10" s="72"/>
      <c r="M10" s="72"/>
      <c r="N10" s="72"/>
    </row>
    <row r="11" spans="1:14" ht="21.75" customHeight="1" x14ac:dyDescent="0.45">
      <c r="A11" s="175" t="s">
        <v>195</v>
      </c>
      <c r="D11" s="219">
        <v>12295084826</v>
      </c>
      <c r="E11" s="219"/>
      <c r="F11" s="223">
        <f t="shared" si="1"/>
        <v>4.521434173052484E-2</v>
      </c>
      <c r="G11" s="219"/>
      <c r="H11" s="219">
        <v>33196746926</v>
      </c>
      <c r="I11" s="219"/>
      <c r="J11" s="223">
        <f t="shared" si="0"/>
        <v>2.6112495529343742E-2</v>
      </c>
      <c r="L11" s="72"/>
      <c r="M11" s="72"/>
      <c r="N11" s="72"/>
    </row>
    <row r="12" spans="1:14" ht="21.75" customHeight="1" x14ac:dyDescent="0.45">
      <c r="A12" s="175" t="s">
        <v>253</v>
      </c>
      <c r="D12" s="219">
        <v>12295081950</v>
      </c>
      <c r="E12" s="219"/>
      <c r="F12" s="223">
        <f t="shared" si="1"/>
        <v>4.5214331154229626E-2</v>
      </c>
      <c r="G12" s="219"/>
      <c r="H12" s="219">
        <v>21311475380</v>
      </c>
      <c r="I12" s="219"/>
      <c r="J12" s="223">
        <f t="shared" si="0"/>
        <v>1.6763564418660448E-2</v>
      </c>
      <c r="L12" s="72"/>
      <c r="M12" s="72"/>
      <c r="N12" s="72"/>
    </row>
    <row r="13" spans="1:14" ht="21.75" customHeight="1" x14ac:dyDescent="0.45">
      <c r="A13" s="175" t="s">
        <v>252</v>
      </c>
      <c r="D13" s="219">
        <v>3390</v>
      </c>
      <c r="E13" s="219"/>
      <c r="F13" s="223">
        <f t="shared" si="1"/>
        <v>1.2466495403297286E-8</v>
      </c>
      <c r="G13" s="219"/>
      <c r="H13" s="219">
        <v>6393466647</v>
      </c>
      <c r="I13" s="219"/>
      <c r="J13" s="223">
        <f t="shared" si="0"/>
        <v>5.0290882299084414E-3</v>
      </c>
      <c r="L13" s="72"/>
      <c r="M13" s="72"/>
      <c r="N13" s="72"/>
    </row>
    <row r="14" spans="1:14" ht="21.75" customHeight="1" x14ac:dyDescent="0.45">
      <c r="A14" s="175" t="s">
        <v>181</v>
      </c>
      <c r="D14" s="219">
        <v>12407</v>
      </c>
      <c r="E14" s="219"/>
      <c r="F14" s="223">
        <f t="shared" si="1"/>
        <v>4.5625902203159122E-8</v>
      </c>
      <c r="G14" s="219"/>
      <c r="H14" s="219">
        <v>195681</v>
      </c>
      <c r="I14" s="219"/>
      <c r="J14" s="223">
        <f t="shared" si="0"/>
        <v>1.5392228789970781E-7</v>
      </c>
      <c r="L14" s="72"/>
      <c r="M14" s="72"/>
      <c r="N14" s="72"/>
    </row>
    <row r="15" spans="1:14" ht="21.75" customHeight="1" x14ac:dyDescent="0.45">
      <c r="A15" s="175" t="s">
        <v>184</v>
      </c>
      <c r="D15" s="219">
        <v>5922</v>
      </c>
      <c r="E15" s="219"/>
      <c r="F15" s="223">
        <f t="shared" si="1"/>
        <v>2.1777753916910478E-8</v>
      </c>
      <c r="G15" s="219"/>
      <c r="H15" s="219">
        <v>61388</v>
      </c>
      <c r="I15" s="219"/>
      <c r="J15" s="223">
        <f t="shared" si="0"/>
        <v>4.828767948644612E-8</v>
      </c>
      <c r="L15" s="72"/>
      <c r="M15" s="72"/>
      <c r="N15" s="72"/>
    </row>
    <row r="16" spans="1:14" ht="21.75" customHeight="1" thickBot="1" x14ac:dyDescent="0.5">
      <c r="A16" s="220"/>
      <c r="D16" s="221">
        <f>SUM(D8:D15)</f>
        <v>271928869368</v>
      </c>
      <c r="E16" s="219"/>
      <c r="F16" s="222">
        <f>SUM(F8:F15)</f>
        <v>1</v>
      </c>
      <c r="G16" s="219"/>
      <c r="H16" s="221">
        <f>SUM(H8:H15)</f>
        <v>1271297371356</v>
      </c>
      <c r="I16" s="219"/>
      <c r="J16" s="222">
        <f>SUM(J8:J15)</f>
        <v>1</v>
      </c>
      <c r="L16" s="72"/>
      <c r="M16" s="72"/>
      <c r="N16" s="72"/>
    </row>
    <row r="17" spans="8:8" ht="21.75" customHeight="1" thickTop="1" x14ac:dyDescent="0.2"/>
    <row r="18" spans="8:8" ht="21.75" customHeight="1" x14ac:dyDescent="0.2">
      <c r="H18" s="27"/>
    </row>
    <row r="19" spans="8:8" ht="21.75" customHeight="1" x14ac:dyDescent="0.2"/>
    <row r="20" spans="8:8" ht="21.75" customHeight="1" x14ac:dyDescent="0.2"/>
    <row r="21" spans="8:8" ht="21.75" customHeight="1" x14ac:dyDescent="0.2"/>
    <row r="22" spans="8:8" ht="21.75" customHeight="1" x14ac:dyDescent="0.2"/>
    <row r="23" spans="8:8" ht="21.75" customHeight="1" x14ac:dyDescent="0.2"/>
    <row r="24" spans="8:8" ht="21.75" customHeight="1" x14ac:dyDescent="0.2"/>
    <row r="25" spans="8:8" ht="21.75" customHeight="1" x14ac:dyDescent="0.2"/>
    <row r="26" spans="8:8" ht="21.75" customHeight="1" x14ac:dyDescent="0.2"/>
    <row r="27" spans="8:8" ht="21.75" customHeight="1" x14ac:dyDescent="0.2"/>
    <row r="28" spans="8:8" ht="21.75" customHeight="1" x14ac:dyDescent="0.2"/>
    <row r="29" spans="8:8" ht="21.75" customHeight="1" x14ac:dyDescent="0.2"/>
    <row r="30" spans="8:8" ht="21.75" customHeight="1" x14ac:dyDescent="0.2"/>
    <row r="31" spans="8:8" ht="21.75" customHeight="1" x14ac:dyDescent="0.2"/>
    <row r="32" spans="8:8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  <row r="44" ht="21.75" customHeight="1" x14ac:dyDescent="0.2"/>
    <row r="45" ht="21.75" customHeight="1" x14ac:dyDescent="0.2"/>
    <row r="46" ht="21.75" customHeight="1" x14ac:dyDescent="0.2"/>
    <row r="47" ht="21.75" customHeight="1" x14ac:dyDescent="0.2"/>
    <row r="48" ht="21.75" customHeight="1" x14ac:dyDescent="0.2"/>
    <row r="49" ht="21.75" customHeight="1" x14ac:dyDescent="0.2"/>
  </sheetData>
  <sheetProtection algorithmName="SHA-512" hashValue="A/yTvsqAJyig+WwR6Z+bFQUMqMHClrYDjK+On6b1yYKRLc9NgA+4l1NK0ZunVF2hbBA/29FFbmabk0XmEjDp6Q==" saltValue="c7iVv6somk/ehaNyB3qUUg==" spinCount="100000" sheet="1" objects="1" scenarios="1" selectLockedCells="1" autoFilter="0" selectUnlockedCells="1"/>
  <sortState xmlns:xlrd2="http://schemas.microsoft.com/office/spreadsheetml/2017/richdata2" ref="A8:J15">
    <sortCondition descending="1" ref="H8:H15"/>
  </sortState>
  <mergeCells count="7">
    <mergeCell ref="A7:B7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9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59999389629810485"/>
    <pageSetUpPr fitToPage="1"/>
  </sheetPr>
  <dimension ref="A1:F10"/>
  <sheetViews>
    <sheetView rightToLeft="1" view="pageBreakPreview" zoomScaleNormal="100" zoomScaleSheetLayoutView="100" workbookViewId="0">
      <selection activeCell="H23" sqref="H23"/>
    </sheetView>
  </sheetViews>
  <sheetFormatPr defaultRowHeight="12.75" x14ac:dyDescent="0.2"/>
  <cols>
    <col min="1" max="1" width="5.140625" customWidth="1"/>
    <col min="2" max="2" width="22" customWidth="1"/>
    <col min="3" max="3" width="1.28515625" customWidth="1"/>
    <col min="4" max="4" width="15.28515625" customWidth="1"/>
    <col min="5" max="5" width="1.28515625" customWidth="1"/>
    <col min="6" max="6" width="15.42578125" customWidth="1"/>
    <col min="7" max="7" width="0.28515625" customWidth="1"/>
  </cols>
  <sheetData>
    <row r="1" spans="1:6" ht="29.1" customHeight="1" x14ac:dyDescent="0.2">
      <c r="A1" s="254" t="s">
        <v>0</v>
      </c>
      <c r="B1" s="254"/>
      <c r="C1" s="254"/>
      <c r="D1" s="254"/>
      <c r="E1" s="254"/>
      <c r="F1" s="254"/>
    </row>
    <row r="2" spans="1:6" ht="21.75" customHeight="1" x14ac:dyDescent="0.2">
      <c r="A2" s="254" t="s">
        <v>106</v>
      </c>
      <c r="B2" s="254"/>
      <c r="C2" s="254"/>
      <c r="D2" s="254"/>
      <c r="E2" s="254"/>
      <c r="F2" s="254"/>
    </row>
    <row r="3" spans="1:6" ht="21.75" customHeight="1" x14ac:dyDescent="0.2">
      <c r="A3" s="254" t="str">
        <f>'صورت وضعیت'!B6</f>
        <v>برای ماه منتهی به 1403/08/30</v>
      </c>
      <c r="B3" s="254"/>
      <c r="C3" s="254"/>
      <c r="D3" s="254"/>
      <c r="E3" s="254"/>
      <c r="F3" s="254"/>
    </row>
    <row r="4" spans="1:6" ht="14.45" customHeight="1" x14ac:dyDescent="0.2"/>
    <row r="5" spans="1:6" ht="29.1" customHeight="1" x14ac:dyDescent="0.2">
      <c r="A5" s="26" t="s">
        <v>152</v>
      </c>
      <c r="B5" s="282" t="s">
        <v>121</v>
      </c>
      <c r="C5" s="282"/>
      <c r="D5" s="282"/>
      <c r="E5" s="282"/>
      <c r="F5" s="282"/>
    </row>
    <row r="6" spans="1:6" ht="20.25" customHeight="1" x14ac:dyDescent="0.2">
      <c r="A6" s="6"/>
      <c r="B6" s="6"/>
      <c r="D6" s="42" t="s">
        <v>125</v>
      </c>
      <c r="F6" s="17" t="str">
        <f>سهام!T6</f>
        <v>1403/08/30</v>
      </c>
    </row>
    <row r="7" spans="1:6" ht="14.45" customHeight="1" x14ac:dyDescent="0.2">
      <c r="A7" s="246"/>
      <c r="B7" s="246"/>
      <c r="D7" s="17" t="s">
        <v>103</v>
      </c>
      <c r="F7" s="18" t="s">
        <v>103</v>
      </c>
    </row>
    <row r="8" spans="1:6" ht="21.75" customHeight="1" x14ac:dyDescent="0.2">
      <c r="A8" s="177" t="s">
        <v>255</v>
      </c>
      <c r="B8" s="177"/>
      <c r="D8" s="13" t="s">
        <v>178</v>
      </c>
      <c r="F8" s="13">
        <v>45880708</v>
      </c>
    </row>
    <row r="9" spans="1:6" ht="21.75" customHeight="1" x14ac:dyDescent="0.2">
      <c r="A9" s="176" t="s">
        <v>121</v>
      </c>
      <c r="B9" s="176"/>
      <c r="D9" s="11" t="s">
        <v>178</v>
      </c>
      <c r="F9" s="11">
        <v>433418</v>
      </c>
    </row>
    <row r="10" spans="1:6" ht="21.75" customHeight="1" x14ac:dyDescent="0.2">
      <c r="A10" s="246"/>
      <c r="B10" s="246"/>
      <c r="D10" s="12" t="s">
        <v>178</v>
      </c>
      <c r="F10" s="16">
        <f>SUM(F8:F9)</f>
        <v>46314126</v>
      </c>
    </row>
  </sheetData>
  <sheetProtection algorithmName="SHA-512" hashValue="ZPuUv9hBkqqJ6Ir8nTRLalOR4cbsCOadjV3dQ6mDtnjaATqlc5HhhMzgdLg9INdg0rlwrzAuHe8cNr8E8u2J5g==" saltValue="eVm8Rof1qWi+77/yee5fnw==" spinCount="100000" sheet="1" objects="1" scenarios="1" selectLockedCells="1" autoFilter="0" selectUnlockedCells="1"/>
  <sortState xmlns:xlrd2="http://schemas.microsoft.com/office/spreadsheetml/2017/richdata2" ref="A8:F9">
    <sortCondition descending="1" ref="F8:F9"/>
  </sortState>
  <mergeCells count="6">
    <mergeCell ref="A10:B10"/>
    <mergeCell ref="A1:F1"/>
    <mergeCell ref="A2:F2"/>
    <mergeCell ref="A3:F3"/>
    <mergeCell ref="B5:F5"/>
    <mergeCell ref="A7:B7"/>
  </mergeCells>
  <pageMargins left="0.39" right="0.39" top="0.39" bottom="0.39" header="0" footer="0"/>
  <pageSetup paperSize="9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0.59999389629810485"/>
  </sheetPr>
  <dimension ref="A1:H11"/>
  <sheetViews>
    <sheetView rightToLeft="1" view="pageBreakPreview" zoomScale="98" zoomScaleNormal="100" zoomScaleSheetLayoutView="98" workbookViewId="0">
      <selection activeCell="L23" sqref="L23"/>
    </sheetView>
  </sheetViews>
  <sheetFormatPr defaultRowHeight="12.75" x14ac:dyDescent="0.2"/>
  <cols>
    <col min="1" max="1" width="14.5703125" customWidth="1"/>
    <col min="2" max="2" width="11.85546875" customWidth="1"/>
    <col min="3" max="3" width="16.5703125" customWidth="1"/>
    <col min="4" max="4" width="11" customWidth="1"/>
    <col min="5" max="5" width="18.5703125" customWidth="1"/>
    <col min="6" max="6" width="29.85546875" customWidth="1"/>
    <col min="7" max="7" width="11.28515625" customWidth="1"/>
    <col min="8" max="8" width="26" customWidth="1"/>
  </cols>
  <sheetData>
    <row r="1" spans="1:8" ht="21" x14ac:dyDescent="0.2">
      <c r="A1" s="286" t="str">
        <f>'[1]سود اوراق بهادار و سپرده بانکی'!A2:S2</f>
        <v>صندوق سرمایه‌گذاری تداوم اطمینان تمدن</v>
      </c>
      <c r="B1" s="286"/>
      <c r="C1" s="286"/>
      <c r="D1" s="286"/>
      <c r="E1" s="286"/>
      <c r="F1" s="286"/>
      <c r="G1" s="286"/>
      <c r="H1" s="286"/>
    </row>
    <row r="2" spans="1:8" ht="21" x14ac:dyDescent="0.2">
      <c r="A2" s="286" t="str">
        <f>'[1]سود اوراق بهادار و سپرده بانکی'!A3:S3</f>
        <v>صورت وضعیت درآمدها</v>
      </c>
      <c r="B2" s="286"/>
      <c r="C2" s="286"/>
      <c r="D2" s="286"/>
      <c r="E2" s="286"/>
      <c r="F2" s="286"/>
      <c r="G2" s="286"/>
      <c r="H2" s="286"/>
    </row>
    <row r="3" spans="1:8" ht="21" x14ac:dyDescent="0.2">
      <c r="A3" s="286" t="str">
        <f>سهام!A3</f>
        <v>برای ماه منتهی به 1403/08/30</v>
      </c>
      <c r="B3" s="286"/>
      <c r="C3" s="286"/>
      <c r="D3" s="286"/>
      <c r="E3" s="286"/>
      <c r="F3" s="286"/>
      <c r="G3" s="286"/>
      <c r="H3" s="286"/>
    </row>
    <row r="4" spans="1:8" x14ac:dyDescent="0.2">
      <c r="A4" s="43"/>
      <c r="B4" s="43"/>
      <c r="C4" s="43"/>
      <c r="D4" s="43"/>
      <c r="E4" s="43"/>
      <c r="F4" s="43"/>
      <c r="G4" s="43"/>
      <c r="H4" s="43"/>
    </row>
    <row r="5" spans="1:8" ht="21" x14ac:dyDescent="0.2">
      <c r="A5" s="287" t="s">
        <v>141</v>
      </c>
      <c r="B5" s="287"/>
      <c r="C5" s="287"/>
      <c r="D5" s="287"/>
      <c r="E5" s="287"/>
      <c r="F5" s="287"/>
      <c r="G5" s="287"/>
      <c r="H5" s="287"/>
    </row>
    <row r="6" spans="1:8" ht="13.5" thickBot="1" x14ac:dyDescent="0.25">
      <c r="A6" s="43"/>
      <c r="B6" s="43"/>
      <c r="C6" s="43"/>
      <c r="D6" s="43"/>
      <c r="E6" s="43"/>
      <c r="F6" s="43"/>
      <c r="G6" s="43"/>
      <c r="H6" s="43"/>
    </row>
    <row r="7" spans="1:8" ht="45" customHeight="1" thickBot="1" x14ac:dyDescent="0.25">
      <c r="A7" s="44" t="s">
        <v>143</v>
      </c>
      <c r="B7" s="45" t="s">
        <v>144</v>
      </c>
      <c r="C7" s="45" t="s">
        <v>145</v>
      </c>
      <c r="D7" s="45" t="s">
        <v>31</v>
      </c>
      <c r="E7" s="45" t="s">
        <v>185</v>
      </c>
      <c r="F7" s="45" t="s">
        <v>186</v>
      </c>
      <c r="G7" s="45" t="s">
        <v>187</v>
      </c>
      <c r="H7" s="46" t="s">
        <v>142</v>
      </c>
    </row>
    <row r="8" spans="1:8" ht="39.75" customHeight="1" thickBot="1" x14ac:dyDescent="0.25">
      <c r="A8" s="47" t="s">
        <v>188</v>
      </c>
      <c r="B8" s="48" t="s">
        <v>146</v>
      </c>
      <c r="C8" s="48" t="s">
        <v>83</v>
      </c>
      <c r="D8" s="48">
        <v>500000</v>
      </c>
      <c r="E8" s="48">
        <f>D8*1000000</f>
        <v>500000000000</v>
      </c>
      <c r="F8" s="48">
        <v>60327868811</v>
      </c>
      <c r="G8" s="49">
        <v>0.23</v>
      </c>
      <c r="H8" s="50" t="s">
        <v>178</v>
      </c>
    </row>
    <row r="9" spans="1:8" ht="41.25" customHeight="1" thickBot="1" x14ac:dyDescent="0.25">
      <c r="A9" s="47" t="s">
        <v>188</v>
      </c>
      <c r="B9" s="48" t="s">
        <v>146</v>
      </c>
      <c r="C9" s="48" t="s">
        <v>74</v>
      </c>
      <c r="D9" s="48">
        <v>1500000</v>
      </c>
      <c r="E9" s="48">
        <f>D9*1000000</f>
        <v>1500000000000</v>
      </c>
      <c r="F9" s="48">
        <v>65286986236</v>
      </c>
      <c r="G9" s="49">
        <v>0.23</v>
      </c>
      <c r="H9" s="51" t="s">
        <v>178</v>
      </c>
    </row>
    <row r="10" spans="1:8" ht="41.25" customHeight="1" thickBot="1" x14ac:dyDescent="0.25">
      <c r="A10" s="47" t="s">
        <v>188</v>
      </c>
      <c r="B10" s="48" t="s">
        <v>146</v>
      </c>
      <c r="C10" s="48" t="s">
        <v>283</v>
      </c>
      <c r="D10" s="48">
        <v>1499971</v>
      </c>
      <c r="E10" s="48">
        <v>1499971000000</v>
      </c>
      <c r="F10" s="48">
        <v>11243061317</v>
      </c>
      <c r="G10" s="49">
        <v>0.23</v>
      </c>
      <c r="H10" s="51"/>
    </row>
    <row r="11" spans="1:8" ht="39.75" customHeight="1" thickBot="1" x14ac:dyDescent="0.25">
      <c r="A11" s="47" t="s">
        <v>188</v>
      </c>
      <c r="B11" s="48" t="s">
        <v>146</v>
      </c>
      <c r="C11" s="48" t="s">
        <v>284</v>
      </c>
      <c r="D11" s="48">
        <v>1500000</v>
      </c>
      <c r="E11" s="48">
        <v>1500000000000</v>
      </c>
      <c r="F11" s="48">
        <v>27416393441</v>
      </c>
      <c r="G11" s="49">
        <v>0.23</v>
      </c>
      <c r="H11" s="50"/>
    </row>
  </sheetData>
  <sheetProtection algorithmName="SHA-512" hashValue="Bk6tGrawsAMykBd275QN5HXkwH/ocfCBgxgLTc9vx5m3ZfPU2ci7moIYZaXE7h5SDsrcRk9H+P6WQh5wQQhtIg==" saltValue="+bGh8QnEF3Oei6GRmBrsgQ==" spinCount="100000" sheet="1" objects="1" scenarios="1" selectLockedCells="1" autoFilter="0" selectUnlockedCells="1"/>
  <mergeCells count="4">
    <mergeCell ref="A1:H1"/>
    <mergeCell ref="A2:H2"/>
    <mergeCell ref="A3:H3"/>
    <mergeCell ref="A5:H5"/>
  </mergeCells>
  <pageMargins left="0.7" right="0.7" top="0.75" bottom="0.75" header="0.3" footer="0.3"/>
  <pageSetup paperSize="9" scale="63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59999389629810485"/>
    <pageSetUpPr fitToPage="1"/>
  </sheetPr>
  <dimension ref="A1:V23"/>
  <sheetViews>
    <sheetView rightToLeft="1" view="pageBreakPreview" zoomScale="95" zoomScaleNormal="100" zoomScaleSheetLayoutView="95" workbookViewId="0">
      <selection activeCell="G26" sqref="G26"/>
    </sheetView>
  </sheetViews>
  <sheetFormatPr defaultRowHeight="12.75" x14ac:dyDescent="0.2"/>
  <cols>
    <col min="1" max="1" width="27.140625" customWidth="1"/>
    <col min="2" max="2" width="1.28515625" customWidth="1"/>
    <col min="3" max="3" width="16.85546875" customWidth="1"/>
    <col min="4" max="4" width="1.28515625" customWidth="1"/>
    <col min="5" max="5" width="16.140625" customWidth="1"/>
    <col min="6" max="6" width="0.85546875" customWidth="1"/>
    <col min="7" max="7" width="15.5703125" customWidth="1"/>
    <col min="8" max="8" width="1.28515625" customWidth="1"/>
    <col min="9" max="9" width="20.28515625" bestFit="1" customWidth="1"/>
    <col min="10" max="10" width="1.28515625" customWidth="1"/>
    <col min="11" max="11" width="19.42578125" bestFit="1" customWidth="1"/>
    <col min="12" max="12" width="1.28515625" customWidth="1"/>
    <col min="13" max="13" width="21.140625" bestFit="1" customWidth="1"/>
    <col min="14" max="14" width="1.28515625" customWidth="1"/>
    <col min="15" max="15" width="19.140625" bestFit="1" customWidth="1"/>
    <col min="16" max="16" width="1.28515625" customWidth="1"/>
    <col min="17" max="17" width="17.28515625" bestFit="1" customWidth="1"/>
    <col min="18" max="18" width="1.28515625" customWidth="1"/>
    <col min="19" max="19" width="21.28515625" bestFit="1" customWidth="1"/>
    <col min="20" max="20" width="0.28515625" customWidth="1"/>
    <col min="21" max="21" width="13.42578125" bestFit="1" customWidth="1"/>
  </cols>
  <sheetData>
    <row r="1" spans="1:22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</row>
    <row r="2" spans="1:22" ht="21.75" customHeight="1" x14ac:dyDescent="0.2">
      <c r="A2" s="254" t="s">
        <v>106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</row>
    <row r="3" spans="1:22" ht="21.75" customHeight="1" x14ac:dyDescent="0.2">
      <c r="A3" s="254" t="str">
        <f>سهام!A3</f>
        <v>برای ماه منتهی به 1403/08/30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</row>
    <row r="4" spans="1:22" ht="14.45" customHeight="1" x14ac:dyDescent="0.2"/>
    <row r="5" spans="1:22" ht="21.75" customHeight="1" x14ac:dyDescent="0.2">
      <c r="A5" s="288" t="s">
        <v>128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</row>
    <row r="6" spans="1:22" ht="22.5" customHeight="1" x14ac:dyDescent="0.2">
      <c r="A6" s="266" t="s">
        <v>25</v>
      </c>
      <c r="C6" s="266" t="s">
        <v>153</v>
      </c>
      <c r="D6" s="266"/>
      <c r="E6" s="266"/>
      <c r="F6" s="266"/>
      <c r="G6" s="266"/>
      <c r="I6" s="266" t="s">
        <v>125</v>
      </c>
      <c r="J6" s="266"/>
      <c r="K6" s="266"/>
      <c r="L6" s="266"/>
      <c r="M6" s="266"/>
      <c r="O6" s="266" t="s">
        <v>126</v>
      </c>
      <c r="P6" s="266"/>
      <c r="Q6" s="266"/>
      <c r="R6" s="266"/>
      <c r="S6" s="266"/>
    </row>
    <row r="7" spans="1:22" ht="36.75" customHeight="1" x14ac:dyDescent="0.2">
      <c r="A7" s="266"/>
      <c r="C7" s="30" t="s">
        <v>154</v>
      </c>
      <c r="D7" s="2"/>
      <c r="E7" s="30" t="s">
        <v>155</v>
      </c>
      <c r="F7" s="2"/>
      <c r="G7" s="30" t="s">
        <v>156</v>
      </c>
      <c r="I7" s="183" t="s">
        <v>157</v>
      </c>
      <c r="J7" s="184"/>
      <c r="K7" s="185" t="s">
        <v>158</v>
      </c>
      <c r="L7" s="184"/>
      <c r="M7" s="185" t="s">
        <v>159</v>
      </c>
      <c r="N7" s="157"/>
      <c r="O7" s="185" t="s">
        <v>157</v>
      </c>
      <c r="P7" s="184"/>
      <c r="Q7" s="185" t="s">
        <v>158</v>
      </c>
      <c r="R7" s="184"/>
      <c r="S7" s="185" t="s">
        <v>159</v>
      </c>
      <c r="T7" s="157"/>
    </row>
    <row r="8" spans="1:22" ht="21.75" customHeight="1" x14ac:dyDescent="0.2">
      <c r="A8" s="33" t="s">
        <v>131</v>
      </c>
      <c r="C8" s="37" t="s">
        <v>163</v>
      </c>
      <c r="D8" s="37"/>
      <c r="E8" s="37">
        <v>7000000</v>
      </c>
      <c r="F8" s="37"/>
      <c r="G8" s="37">
        <v>1600</v>
      </c>
      <c r="H8" s="37"/>
      <c r="I8" s="37">
        <v>0</v>
      </c>
      <c r="J8" s="37"/>
      <c r="K8" s="37">
        <v>0</v>
      </c>
      <c r="L8" s="37"/>
      <c r="M8" s="37">
        <f t="shared" ref="M8:M16" si="0">I8-K8</f>
        <v>0</v>
      </c>
      <c r="N8" s="37"/>
      <c r="O8" s="37">
        <v>11200000000</v>
      </c>
      <c r="P8" s="37"/>
      <c r="Q8" s="37">
        <v>0</v>
      </c>
      <c r="R8" s="37"/>
      <c r="S8" s="37">
        <f t="shared" ref="S8:S16" si="1">O8-Q8</f>
        <v>11200000000</v>
      </c>
      <c r="T8" s="157"/>
      <c r="U8" s="27"/>
      <c r="V8" s="27"/>
    </row>
    <row r="9" spans="1:22" ht="21.75" customHeight="1" x14ac:dyDescent="0.2">
      <c r="A9" s="33" t="s">
        <v>15</v>
      </c>
      <c r="C9" s="37" t="s">
        <v>162</v>
      </c>
      <c r="D9" s="37"/>
      <c r="E9" s="37">
        <v>5000000</v>
      </c>
      <c r="F9" s="37"/>
      <c r="G9" s="37">
        <v>1810</v>
      </c>
      <c r="H9" s="37"/>
      <c r="I9" s="37">
        <v>0</v>
      </c>
      <c r="J9" s="37"/>
      <c r="K9" s="37">
        <v>0</v>
      </c>
      <c r="L9" s="37"/>
      <c r="M9" s="37">
        <f t="shared" si="0"/>
        <v>0</v>
      </c>
      <c r="N9" s="37"/>
      <c r="O9" s="37">
        <v>9050000000</v>
      </c>
      <c r="P9" s="37"/>
      <c r="Q9" s="37">
        <v>0</v>
      </c>
      <c r="R9" s="37"/>
      <c r="S9" s="37">
        <f t="shared" si="1"/>
        <v>9050000000</v>
      </c>
      <c r="T9" s="157"/>
      <c r="U9" s="27"/>
      <c r="V9" s="27"/>
    </row>
    <row r="10" spans="1:22" ht="21.75" customHeight="1" x14ac:dyDescent="0.2">
      <c r="A10" s="33" t="s">
        <v>20</v>
      </c>
      <c r="C10" s="37" t="s">
        <v>162</v>
      </c>
      <c r="D10" s="37"/>
      <c r="E10" s="37">
        <v>15000000</v>
      </c>
      <c r="F10" s="37"/>
      <c r="G10" s="37">
        <v>255</v>
      </c>
      <c r="H10" s="37"/>
      <c r="I10" s="37">
        <v>0</v>
      </c>
      <c r="J10" s="37"/>
      <c r="K10" s="37">
        <v>0</v>
      </c>
      <c r="L10" s="37"/>
      <c r="M10" s="37">
        <f t="shared" si="0"/>
        <v>0</v>
      </c>
      <c r="N10" s="37"/>
      <c r="O10" s="37">
        <v>3825000000</v>
      </c>
      <c r="P10" s="37"/>
      <c r="Q10" s="37">
        <v>0</v>
      </c>
      <c r="R10" s="37"/>
      <c r="S10" s="37">
        <f t="shared" si="1"/>
        <v>3825000000</v>
      </c>
      <c r="T10" s="157"/>
      <c r="U10" s="27"/>
      <c r="V10" s="27"/>
    </row>
    <row r="11" spans="1:22" ht="21.75" customHeight="1" x14ac:dyDescent="0.2">
      <c r="A11" s="33" t="s">
        <v>21</v>
      </c>
      <c r="C11" s="37" t="s">
        <v>2</v>
      </c>
      <c r="D11" s="37"/>
      <c r="E11" s="37">
        <v>10210000</v>
      </c>
      <c r="F11" s="37"/>
      <c r="G11" s="37">
        <v>370</v>
      </c>
      <c r="H11" s="37"/>
      <c r="I11" s="37">
        <v>0</v>
      </c>
      <c r="J11" s="37"/>
      <c r="K11" s="37">
        <v>0</v>
      </c>
      <c r="L11" s="37"/>
      <c r="M11" s="37">
        <f t="shared" si="0"/>
        <v>0</v>
      </c>
      <c r="N11" s="37"/>
      <c r="O11" s="37">
        <v>3777700000</v>
      </c>
      <c r="P11" s="37"/>
      <c r="Q11" s="37">
        <v>0</v>
      </c>
      <c r="R11" s="37"/>
      <c r="S11" s="37">
        <f t="shared" si="1"/>
        <v>3777700000</v>
      </c>
      <c r="T11" s="157"/>
      <c r="U11" s="27"/>
      <c r="V11" s="27"/>
    </row>
    <row r="12" spans="1:22" ht="21.75" customHeight="1" x14ac:dyDescent="0.2">
      <c r="A12" s="33" t="s">
        <v>17</v>
      </c>
      <c r="C12" s="37" t="s">
        <v>254</v>
      </c>
      <c r="D12" s="37"/>
      <c r="E12" s="37">
        <v>20450168</v>
      </c>
      <c r="F12" s="37"/>
      <c r="G12" s="37">
        <v>150</v>
      </c>
      <c r="H12" s="37"/>
      <c r="I12" s="37">
        <v>0</v>
      </c>
      <c r="J12" s="37"/>
      <c r="K12" s="37">
        <v>0</v>
      </c>
      <c r="L12" s="37"/>
      <c r="M12" s="37">
        <f t="shared" si="0"/>
        <v>0</v>
      </c>
      <c r="N12" s="37"/>
      <c r="O12" s="37">
        <v>3067525200</v>
      </c>
      <c r="P12" s="37"/>
      <c r="Q12" s="37">
        <v>0</v>
      </c>
      <c r="R12" s="37"/>
      <c r="S12" s="37">
        <f t="shared" si="1"/>
        <v>3067525200</v>
      </c>
      <c r="T12" s="157"/>
      <c r="U12" s="27"/>
      <c r="V12" s="27"/>
    </row>
    <row r="13" spans="1:22" ht="21.75" customHeight="1" x14ac:dyDescent="0.2">
      <c r="A13" s="134" t="s">
        <v>14</v>
      </c>
      <c r="C13" s="37" t="s">
        <v>160</v>
      </c>
      <c r="D13" s="37"/>
      <c r="E13" s="37">
        <v>20000000</v>
      </c>
      <c r="F13" s="37"/>
      <c r="G13" s="37">
        <v>82</v>
      </c>
      <c r="H13" s="37"/>
      <c r="I13" s="37">
        <v>0</v>
      </c>
      <c r="J13" s="37"/>
      <c r="K13" s="37">
        <v>0</v>
      </c>
      <c r="L13" s="37"/>
      <c r="M13" s="37">
        <f t="shared" si="0"/>
        <v>0</v>
      </c>
      <c r="N13" s="37"/>
      <c r="O13" s="37">
        <v>1640000000</v>
      </c>
      <c r="P13" s="37"/>
      <c r="Q13" s="37">
        <v>0</v>
      </c>
      <c r="R13" s="37"/>
      <c r="S13" s="37">
        <f t="shared" si="1"/>
        <v>1640000000</v>
      </c>
      <c r="T13" s="157"/>
      <c r="U13" s="27"/>
      <c r="V13" s="27"/>
    </row>
    <row r="14" spans="1:22" ht="21.75" customHeight="1" x14ac:dyDescent="0.2">
      <c r="A14" s="134" t="s">
        <v>13</v>
      </c>
      <c r="C14" s="37" t="s">
        <v>162</v>
      </c>
      <c r="D14" s="37"/>
      <c r="E14" s="37">
        <v>14152500</v>
      </c>
      <c r="F14" s="37"/>
      <c r="G14" s="37">
        <v>60</v>
      </c>
      <c r="H14" s="37"/>
      <c r="I14" s="37">
        <v>0</v>
      </c>
      <c r="J14" s="37"/>
      <c r="K14" s="37">
        <v>0</v>
      </c>
      <c r="L14" s="37"/>
      <c r="M14" s="37">
        <f t="shared" si="0"/>
        <v>0</v>
      </c>
      <c r="N14" s="37"/>
      <c r="O14" s="37">
        <v>849150000</v>
      </c>
      <c r="P14" s="37"/>
      <c r="Q14" s="37">
        <v>0</v>
      </c>
      <c r="R14" s="37"/>
      <c r="S14" s="37">
        <f t="shared" si="1"/>
        <v>849150000</v>
      </c>
      <c r="T14" s="157"/>
      <c r="U14" s="27"/>
      <c r="V14" s="27"/>
    </row>
    <row r="15" spans="1:22" ht="21.75" customHeight="1" x14ac:dyDescent="0.2">
      <c r="A15" s="33" t="s">
        <v>18</v>
      </c>
      <c r="C15" s="37" t="s">
        <v>161</v>
      </c>
      <c r="D15" s="37"/>
      <c r="E15" s="37">
        <v>218115</v>
      </c>
      <c r="F15" s="37"/>
      <c r="G15" s="37">
        <v>3000</v>
      </c>
      <c r="H15" s="37"/>
      <c r="I15" s="37">
        <v>0</v>
      </c>
      <c r="J15" s="37"/>
      <c r="K15" s="37">
        <v>0</v>
      </c>
      <c r="L15" s="37"/>
      <c r="M15" s="37">
        <f t="shared" si="0"/>
        <v>0</v>
      </c>
      <c r="N15" s="37"/>
      <c r="O15" s="37">
        <v>654345000</v>
      </c>
      <c r="P15" s="37"/>
      <c r="Q15" s="37">
        <v>0</v>
      </c>
      <c r="R15" s="37"/>
      <c r="S15" s="37">
        <f t="shared" si="1"/>
        <v>654345000</v>
      </c>
      <c r="T15" s="157"/>
      <c r="U15" s="27"/>
      <c r="V15" s="27"/>
    </row>
    <row r="16" spans="1:22" ht="21.75" customHeight="1" x14ac:dyDescent="0.2">
      <c r="A16" s="33" t="s">
        <v>19</v>
      </c>
      <c r="C16" s="37" t="s">
        <v>197</v>
      </c>
      <c r="D16" s="37"/>
      <c r="E16" s="37">
        <v>68564</v>
      </c>
      <c r="F16" s="37"/>
      <c r="G16" s="37">
        <v>540</v>
      </c>
      <c r="H16" s="37"/>
      <c r="I16" s="37">
        <v>0</v>
      </c>
      <c r="J16" s="37"/>
      <c r="K16" s="37">
        <v>0</v>
      </c>
      <c r="L16" s="37"/>
      <c r="M16" s="37">
        <f t="shared" si="0"/>
        <v>0</v>
      </c>
      <c r="N16" s="37"/>
      <c r="O16" s="37">
        <v>37024560</v>
      </c>
      <c r="P16" s="37"/>
      <c r="Q16" s="37">
        <v>4713826</v>
      </c>
      <c r="R16" s="37"/>
      <c r="S16" s="37">
        <f t="shared" si="1"/>
        <v>32310734</v>
      </c>
      <c r="T16" s="157"/>
      <c r="U16" s="27"/>
      <c r="V16" s="27"/>
    </row>
    <row r="17" spans="1:20" ht="21.75" customHeight="1" thickBot="1" x14ac:dyDescent="0.25">
      <c r="A17" s="32"/>
      <c r="C17" s="35"/>
      <c r="I17" s="29">
        <f>SUM(I8:I16)</f>
        <v>0</v>
      </c>
      <c r="J17" s="72"/>
      <c r="K17" s="29">
        <f>SUM(K8:K16)</f>
        <v>0</v>
      </c>
      <c r="L17" s="72"/>
      <c r="M17" s="29">
        <f>SUM(M8:M16)</f>
        <v>0</v>
      </c>
      <c r="N17" s="157"/>
      <c r="O17" s="29">
        <f>SUM(O8:O16)</f>
        <v>34100744760</v>
      </c>
      <c r="P17" s="157"/>
      <c r="Q17" s="29">
        <f>SUM(Q8:Q16)</f>
        <v>4713826</v>
      </c>
      <c r="R17" s="157"/>
      <c r="S17" s="29">
        <f>SUM(S8:S16)</f>
        <v>34096030934</v>
      </c>
      <c r="T17" s="157"/>
    </row>
    <row r="18" spans="1:20" ht="13.5" thickTop="1" x14ac:dyDescent="0.2">
      <c r="S18" s="72"/>
    </row>
    <row r="19" spans="1:20" x14ac:dyDescent="0.2">
      <c r="S19" s="27"/>
    </row>
    <row r="21" spans="1:20" x14ac:dyDescent="0.2">
      <c r="E21" s="27"/>
      <c r="G21" s="27"/>
      <c r="I21" s="27"/>
      <c r="K21" s="27"/>
      <c r="M21" s="27"/>
      <c r="O21" s="27"/>
      <c r="Q21" s="27"/>
      <c r="S21" s="27"/>
    </row>
    <row r="22" spans="1:20" x14ac:dyDescent="0.2">
      <c r="J22" s="27"/>
    </row>
    <row r="23" spans="1:20" x14ac:dyDescent="0.2">
      <c r="E23" s="27"/>
      <c r="G23" s="27"/>
      <c r="I23" s="27"/>
      <c r="K23" s="27"/>
      <c r="M23" s="27"/>
      <c r="O23" s="27"/>
      <c r="Q23" s="27"/>
      <c r="S23" s="27"/>
    </row>
  </sheetData>
  <sheetProtection algorithmName="SHA-512" hashValue="5fBZNzjlKFFWUkHs9tIuZ8JEQ7zJuPKFhetSOxfabf05eFgfDqCdbm1RVaoLN84nA+JrIN1TGHmKvxS3BWTJxw==" saltValue="XhSZbJIvePYfV1mgTee6EA==" spinCount="100000" sheet="1" objects="1" scenarios="1" selectLockedCells="1" autoFilter="0" selectUnlockedCells="1"/>
  <sortState xmlns:xlrd2="http://schemas.microsoft.com/office/spreadsheetml/2017/richdata2" ref="A8:S16">
    <sortCondition descending="1" ref="S8:S16"/>
  </sortState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9" scale="69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59999389629810485"/>
    <pageSetUpPr fitToPage="1"/>
  </sheetPr>
  <dimension ref="A1:X50"/>
  <sheetViews>
    <sheetView rightToLeft="1" view="pageBreakPreview" topLeftCell="A22" zoomScale="91" zoomScaleNormal="100" zoomScaleSheetLayoutView="91" workbookViewId="0">
      <selection activeCell="H42" sqref="H42"/>
    </sheetView>
  </sheetViews>
  <sheetFormatPr defaultRowHeight="12.75" x14ac:dyDescent="0.2"/>
  <cols>
    <col min="1" max="1" width="28.42578125" bestFit="1" customWidth="1"/>
    <col min="2" max="2" width="0.7109375" customWidth="1"/>
    <col min="3" max="3" width="15" bestFit="1" customWidth="1"/>
    <col min="4" max="4" width="1.28515625" customWidth="1"/>
    <col min="5" max="5" width="15" customWidth="1"/>
    <col min="6" max="6" width="0.42578125" customWidth="1"/>
    <col min="7" max="7" width="0.5703125" hidden="1" customWidth="1"/>
    <col min="8" max="8" width="18.140625" bestFit="1" customWidth="1"/>
    <col min="9" max="9" width="1.28515625" customWidth="1"/>
    <col min="10" max="10" width="20" bestFit="1" customWidth="1"/>
    <col min="11" max="11" width="1.28515625" customWidth="1"/>
    <col min="12" max="12" width="19.5703125" bestFit="1" customWidth="1"/>
    <col min="13" max="13" width="1.28515625" customWidth="1"/>
    <col min="14" max="14" width="20" bestFit="1" customWidth="1"/>
    <col min="15" max="15" width="1.28515625" customWidth="1"/>
    <col min="16" max="16" width="20.28515625" bestFit="1" customWidth="1"/>
    <col min="17" max="17" width="1.28515625" customWidth="1"/>
    <col min="18" max="18" width="21" bestFit="1" customWidth="1"/>
    <col min="19" max="19" width="1.28515625" customWidth="1"/>
    <col min="20" max="20" width="23.42578125" bestFit="1" customWidth="1"/>
    <col min="21" max="21" width="0.28515625" customWidth="1"/>
    <col min="22" max="22" width="22.5703125" customWidth="1"/>
    <col min="23" max="23" width="9.28515625" customWidth="1"/>
    <col min="24" max="24" width="7.140625" bestFit="1" customWidth="1"/>
  </cols>
  <sheetData>
    <row r="1" spans="1:24" ht="29.1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</row>
    <row r="2" spans="1:24" ht="21.75" customHeight="1" x14ac:dyDescent="0.2">
      <c r="A2" s="254" t="s">
        <v>106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</row>
    <row r="3" spans="1:24" ht="21.75" customHeight="1" x14ac:dyDescent="0.2">
      <c r="A3" s="254" t="s">
        <v>196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</row>
    <row r="4" spans="1:24" ht="14.45" customHeight="1" x14ac:dyDescent="0.2"/>
    <row r="5" spans="1:24" ht="18" customHeight="1" x14ac:dyDescent="0.2">
      <c r="A5" s="288" t="s">
        <v>164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</row>
    <row r="6" spans="1:24" ht="14.45" customHeight="1" x14ac:dyDescent="0.2">
      <c r="A6" s="266" t="s">
        <v>109</v>
      </c>
      <c r="J6" s="266" t="s">
        <v>125</v>
      </c>
      <c r="K6" s="266"/>
      <c r="L6" s="266"/>
      <c r="M6" s="266"/>
      <c r="N6" s="266"/>
      <c r="P6" s="266" t="s">
        <v>126</v>
      </c>
      <c r="Q6" s="266"/>
      <c r="R6" s="266"/>
      <c r="S6" s="266"/>
      <c r="T6" s="266"/>
    </row>
    <row r="7" spans="1:24" ht="29.1" customHeight="1" x14ac:dyDescent="0.2">
      <c r="A7" s="266"/>
      <c r="C7" s="67" t="s">
        <v>165</v>
      </c>
      <c r="D7" s="67"/>
      <c r="E7" s="264" t="s">
        <v>45</v>
      </c>
      <c r="F7" s="264"/>
      <c r="H7" s="39" t="s">
        <v>166</v>
      </c>
      <c r="J7" s="30" t="s">
        <v>167</v>
      </c>
      <c r="K7" s="2"/>
      <c r="L7" s="30" t="s">
        <v>158</v>
      </c>
      <c r="M7" s="2"/>
      <c r="N7" s="30" t="s">
        <v>168</v>
      </c>
      <c r="P7" s="30" t="s">
        <v>167</v>
      </c>
      <c r="Q7" s="2"/>
      <c r="R7" s="30" t="s">
        <v>158</v>
      </c>
      <c r="S7" s="2"/>
      <c r="T7" s="30" t="s">
        <v>168</v>
      </c>
    </row>
    <row r="8" spans="1:24" ht="19.5" customHeight="1" x14ac:dyDescent="0.45">
      <c r="A8" s="34" t="s">
        <v>182</v>
      </c>
      <c r="C8" s="190" t="s">
        <v>263</v>
      </c>
      <c r="D8" s="8"/>
      <c r="E8" s="190" t="s">
        <v>263</v>
      </c>
      <c r="F8" s="191"/>
      <c r="G8" s="8"/>
      <c r="H8" s="192">
        <v>22.5</v>
      </c>
      <c r="J8" s="187">
        <v>96199790274</v>
      </c>
      <c r="K8" s="188"/>
      <c r="L8" s="173">
        <v>-128811432</v>
      </c>
      <c r="M8" s="188">
        <v>0</v>
      </c>
      <c r="N8" s="187">
        <f t="shared" ref="N8:N39" si="0">J8-L8</f>
        <v>96328601706</v>
      </c>
      <c r="O8" s="188">
        <v>0</v>
      </c>
      <c r="P8" s="187">
        <v>497278526346</v>
      </c>
      <c r="Q8" s="188">
        <v>0</v>
      </c>
      <c r="R8" s="173">
        <v>360488329</v>
      </c>
      <c r="S8" s="188">
        <v>0</v>
      </c>
      <c r="T8" s="187">
        <f t="shared" ref="T8:T39" si="1">P8-R8</f>
        <v>496918038017</v>
      </c>
      <c r="V8" s="188"/>
      <c r="W8" s="188"/>
    </row>
    <row r="9" spans="1:24" ht="19.5" customHeight="1" x14ac:dyDescent="0.45">
      <c r="A9" s="34" t="s">
        <v>180</v>
      </c>
      <c r="C9" s="149" t="s">
        <v>263</v>
      </c>
      <c r="D9" s="8"/>
      <c r="E9" s="149" t="s">
        <v>263</v>
      </c>
      <c r="F9" s="8"/>
      <c r="G9" s="8"/>
      <c r="H9" s="192">
        <v>22.5</v>
      </c>
      <c r="J9" s="187">
        <v>59805655678</v>
      </c>
      <c r="K9" s="188"/>
      <c r="L9" s="173">
        <v>-947917739</v>
      </c>
      <c r="M9" s="188">
        <v>0</v>
      </c>
      <c r="N9" s="187">
        <f t="shared" si="0"/>
        <v>60753573417</v>
      </c>
      <c r="O9" s="188">
        <v>0</v>
      </c>
      <c r="P9" s="187">
        <v>391874601489</v>
      </c>
      <c r="Q9" s="188">
        <v>0</v>
      </c>
      <c r="R9" s="173">
        <v>357485170</v>
      </c>
      <c r="S9" s="188">
        <v>0</v>
      </c>
      <c r="T9" s="187">
        <f t="shared" si="1"/>
        <v>391517116319</v>
      </c>
      <c r="V9" s="188"/>
      <c r="W9" s="188"/>
    </row>
    <row r="10" spans="1:24" ht="19.5" customHeight="1" x14ac:dyDescent="0.45">
      <c r="A10" s="205" t="s">
        <v>183</v>
      </c>
      <c r="C10" s="149" t="s">
        <v>263</v>
      </c>
      <c r="D10" s="8"/>
      <c r="E10" s="149" t="s">
        <v>263</v>
      </c>
      <c r="F10" s="8"/>
      <c r="G10" s="8"/>
      <c r="H10" s="192">
        <v>22.5</v>
      </c>
      <c r="J10" s="187">
        <v>91333196666</v>
      </c>
      <c r="K10" s="187"/>
      <c r="L10" s="187">
        <v>-209419150</v>
      </c>
      <c r="M10" s="187">
        <v>0</v>
      </c>
      <c r="N10" s="187">
        <f>J10-L10</f>
        <v>91542615816</v>
      </c>
      <c r="O10" s="187">
        <v>0</v>
      </c>
      <c r="P10" s="187">
        <v>321230464330</v>
      </c>
      <c r="Q10" s="187">
        <v>0</v>
      </c>
      <c r="R10" s="187">
        <v>347400782</v>
      </c>
      <c r="S10" s="187">
        <v>0</v>
      </c>
      <c r="T10" s="187">
        <f>P10-R10</f>
        <v>320883063548</v>
      </c>
      <c r="V10" s="188"/>
      <c r="W10" s="188"/>
    </row>
    <row r="11" spans="1:24" ht="19.5" customHeight="1" x14ac:dyDescent="0.45">
      <c r="A11" s="34" t="s">
        <v>195</v>
      </c>
      <c r="C11" s="149" t="s">
        <v>263</v>
      </c>
      <c r="D11" s="193"/>
      <c r="E11" s="196" t="s">
        <v>263</v>
      </c>
      <c r="F11" s="193"/>
      <c r="G11" s="193"/>
      <c r="H11" s="192">
        <v>22.5</v>
      </c>
      <c r="J11" s="187">
        <v>12295081950</v>
      </c>
      <c r="K11" s="187"/>
      <c r="L11" s="187">
        <v>-5619670</v>
      </c>
      <c r="M11" s="187"/>
      <c r="N11" s="187">
        <f>J11-L11</f>
        <v>12300701620</v>
      </c>
      <c r="O11" s="187"/>
      <c r="P11" s="187">
        <v>33196721265</v>
      </c>
      <c r="Q11" s="187"/>
      <c r="R11" s="187">
        <v>55213348</v>
      </c>
      <c r="S11" s="187"/>
      <c r="T11" s="187">
        <f>P11-R11</f>
        <v>33141507917</v>
      </c>
      <c r="V11" s="188"/>
      <c r="W11" s="188"/>
      <c r="X11" s="188"/>
    </row>
    <row r="12" spans="1:24" ht="19.5" customHeight="1" x14ac:dyDescent="0.45">
      <c r="A12" s="34" t="s">
        <v>253</v>
      </c>
      <c r="C12" s="196" t="s">
        <v>263</v>
      </c>
      <c r="D12" s="193"/>
      <c r="E12" s="196" t="s">
        <v>263</v>
      </c>
      <c r="F12" s="193"/>
      <c r="G12" s="193"/>
      <c r="H12" s="192">
        <v>22.5</v>
      </c>
      <c r="J12" s="187">
        <v>12295081950</v>
      </c>
      <c r="K12" s="187"/>
      <c r="L12" s="187">
        <v>0</v>
      </c>
      <c r="M12" s="187"/>
      <c r="N12" s="187">
        <f>J12-L12</f>
        <v>12295081950</v>
      </c>
      <c r="O12" s="187"/>
      <c r="P12" s="187">
        <v>21311475380</v>
      </c>
      <c r="Q12" s="187"/>
      <c r="R12" s="187">
        <v>58738719</v>
      </c>
      <c r="S12" s="187"/>
      <c r="T12" s="187">
        <f>P12-R12</f>
        <v>21252736661</v>
      </c>
      <c r="V12" s="188"/>
      <c r="W12" s="188"/>
      <c r="X12" s="188"/>
    </row>
    <row r="13" spans="1:24" ht="19.5" customHeight="1" x14ac:dyDescent="0.45">
      <c r="A13" s="133" t="s">
        <v>282</v>
      </c>
      <c r="C13" s="149" t="s">
        <v>263</v>
      </c>
      <c r="D13" s="193"/>
      <c r="E13" s="196" t="s">
        <v>263</v>
      </c>
      <c r="F13" s="193"/>
      <c r="G13" s="193"/>
      <c r="H13" s="192">
        <v>22.5</v>
      </c>
      <c r="J13" s="187">
        <v>0</v>
      </c>
      <c r="K13" s="187"/>
      <c r="L13" s="187">
        <v>0</v>
      </c>
      <c r="M13" s="187"/>
      <c r="N13" s="187">
        <f>J13-L13</f>
        <v>0</v>
      </c>
      <c r="O13" s="187"/>
      <c r="P13" s="187">
        <v>6393442624</v>
      </c>
      <c r="Q13" s="187"/>
      <c r="R13" s="187">
        <v>0</v>
      </c>
      <c r="S13" s="187"/>
      <c r="T13" s="187">
        <f>P13-R13</f>
        <v>6393442624</v>
      </c>
      <c r="V13" s="188"/>
      <c r="W13" s="188"/>
      <c r="X13" s="188"/>
    </row>
    <row r="14" spans="1:24" ht="19.5" customHeight="1" x14ac:dyDescent="0.45">
      <c r="A14" s="34" t="s">
        <v>74</v>
      </c>
      <c r="C14" s="196"/>
      <c r="D14" s="8"/>
      <c r="E14" s="195" t="s">
        <v>76</v>
      </c>
      <c r="F14" s="8"/>
      <c r="G14" s="8"/>
      <c r="H14" s="197">
        <v>23</v>
      </c>
      <c r="J14" s="37">
        <v>34872830814</v>
      </c>
      <c r="L14" s="178">
        <v>0</v>
      </c>
      <c r="N14" s="187">
        <f t="shared" si="0"/>
        <v>34872830814</v>
      </c>
      <c r="P14" s="37">
        <v>325295108102</v>
      </c>
      <c r="R14" s="80">
        <v>0</v>
      </c>
      <c r="T14" s="187">
        <f t="shared" si="1"/>
        <v>325295108102</v>
      </c>
      <c r="V14" s="188"/>
      <c r="W14" s="188"/>
    </row>
    <row r="15" spans="1:24" ht="19.5" customHeight="1" x14ac:dyDescent="0.45">
      <c r="A15" s="133" t="s">
        <v>80</v>
      </c>
      <c r="C15" s="196"/>
      <c r="D15" s="8"/>
      <c r="E15" s="195" t="s">
        <v>82</v>
      </c>
      <c r="F15" s="8"/>
      <c r="G15" s="8"/>
      <c r="H15" s="197">
        <v>20.5</v>
      </c>
      <c r="J15" s="37">
        <v>35526684375</v>
      </c>
      <c r="L15" s="178">
        <v>0</v>
      </c>
      <c r="N15" s="187">
        <f t="shared" si="0"/>
        <v>35526684375</v>
      </c>
      <c r="P15" s="37">
        <v>320931650979</v>
      </c>
      <c r="R15" s="80">
        <v>0</v>
      </c>
      <c r="T15" s="187">
        <f t="shared" si="1"/>
        <v>320931650979</v>
      </c>
      <c r="V15" s="188"/>
      <c r="W15" s="188"/>
    </row>
    <row r="16" spans="1:24" ht="19.5" customHeight="1" x14ac:dyDescent="0.45">
      <c r="A16" s="186" t="s">
        <v>72</v>
      </c>
      <c r="C16" s="196"/>
      <c r="D16" s="193"/>
      <c r="E16" s="194" t="s">
        <v>73</v>
      </c>
      <c r="F16" s="193"/>
      <c r="G16" s="193"/>
      <c r="H16" s="197">
        <v>18</v>
      </c>
      <c r="J16" s="37">
        <v>0</v>
      </c>
      <c r="L16" s="178">
        <v>0</v>
      </c>
      <c r="N16" s="187">
        <f t="shared" si="0"/>
        <v>0</v>
      </c>
      <c r="P16" s="37">
        <v>319224435415</v>
      </c>
      <c r="R16" s="80">
        <v>0</v>
      </c>
      <c r="T16" s="187">
        <f t="shared" si="1"/>
        <v>319224435415</v>
      </c>
      <c r="V16" s="188"/>
      <c r="W16" s="188"/>
    </row>
    <row r="17" spans="1:24" ht="19.5" customHeight="1" x14ac:dyDescent="0.45">
      <c r="A17" s="186" t="s">
        <v>86</v>
      </c>
      <c r="C17" s="196"/>
      <c r="D17" s="193"/>
      <c r="E17" s="194" t="s">
        <v>87</v>
      </c>
      <c r="F17" s="193"/>
      <c r="G17" s="193"/>
      <c r="H17" s="197">
        <v>18</v>
      </c>
      <c r="J17" s="37">
        <v>0</v>
      </c>
      <c r="L17" s="178">
        <v>0</v>
      </c>
      <c r="N17" s="187">
        <f t="shared" si="0"/>
        <v>0</v>
      </c>
      <c r="P17" s="37">
        <v>191732296875</v>
      </c>
      <c r="R17" s="80">
        <v>0</v>
      </c>
      <c r="T17" s="187">
        <f t="shared" si="1"/>
        <v>191732296875</v>
      </c>
      <c r="V17" s="188"/>
      <c r="W17" s="188"/>
    </row>
    <row r="18" spans="1:24" ht="19.5" customHeight="1" x14ac:dyDescent="0.45">
      <c r="A18" s="186" t="s">
        <v>71</v>
      </c>
      <c r="C18" s="196"/>
      <c r="D18" s="8"/>
      <c r="E18" s="194" t="s">
        <v>30</v>
      </c>
      <c r="F18" s="8"/>
      <c r="G18" s="8"/>
      <c r="H18" s="197">
        <v>16</v>
      </c>
      <c r="J18" s="37">
        <v>0</v>
      </c>
      <c r="L18" s="80">
        <v>0</v>
      </c>
      <c r="N18" s="187">
        <f t="shared" si="0"/>
        <v>0</v>
      </c>
      <c r="P18" s="37">
        <v>124635581467</v>
      </c>
      <c r="R18" s="80">
        <v>0</v>
      </c>
      <c r="T18" s="187">
        <f t="shared" si="1"/>
        <v>124635581467</v>
      </c>
      <c r="V18" s="188"/>
      <c r="W18" s="188"/>
      <c r="X18" s="188"/>
    </row>
    <row r="19" spans="1:24" ht="19.5" customHeight="1" x14ac:dyDescent="0.45">
      <c r="A19" s="186" t="s">
        <v>83</v>
      </c>
      <c r="C19" s="196"/>
      <c r="D19" s="8"/>
      <c r="E19" s="195" t="s">
        <v>85</v>
      </c>
      <c r="F19" s="8"/>
      <c r="G19" s="8"/>
      <c r="H19" s="197">
        <v>23</v>
      </c>
      <c r="J19" s="37">
        <v>19074161041</v>
      </c>
      <c r="L19" s="178">
        <v>0</v>
      </c>
      <c r="N19" s="187">
        <f t="shared" si="0"/>
        <v>19074161041</v>
      </c>
      <c r="P19" s="37">
        <v>119925010704</v>
      </c>
      <c r="R19" s="80">
        <v>0</v>
      </c>
      <c r="T19" s="187">
        <f t="shared" si="1"/>
        <v>119925010704</v>
      </c>
      <c r="V19" s="188"/>
      <c r="W19" s="188"/>
      <c r="X19" s="188"/>
    </row>
    <row r="20" spans="1:24" ht="19.5" customHeight="1" x14ac:dyDescent="0.45">
      <c r="A20" s="186" t="s">
        <v>191</v>
      </c>
      <c r="C20" s="196"/>
      <c r="D20" s="193"/>
      <c r="E20" s="194" t="s">
        <v>193</v>
      </c>
      <c r="F20" s="193"/>
      <c r="G20" s="193"/>
      <c r="H20" s="197">
        <v>23</v>
      </c>
      <c r="J20" s="37">
        <v>56182889341</v>
      </c>
      <c r="L20" s="178">
        <v>0</v>
      </c>
      <c r="N20" s="187">
        <f t="shared" si="0"/>
        <v>56182889341</v>
      </c>
      <c r="P20" s="37">
        <v>96412884788</v>
      </c>
      <c r="R20" s="80">
        <v>0</v>
      </c>
      <c r="T20" s="187">
        <f t="shared" si="1"/>
        <v>96412884788</v>
      </c>
      <c r="V20" s="188"/>
      <c r="W20" s="188"/>
      <c r="X20" s="188"/>
    </row>
    <row r="21" spans="1:24" ht="19.5" customHeight="1" x14ac:dyDescent="0.45">
      <c r="A21" s="186" t="s">
        <v>202</v>
      </c>
      <c r="C21" s="196"/>
      <c r="D21" s="193"/>
      <c r="E21" s="194" t="s">
        <v>208</v>
      </c>
      <c r="F21" s="193"/>
      <c r="G21" s="193"/>
      <c r="H21" s="197">
        <v>23</v>
      </c>
      <c r="J21" s="37">
        <v>62409315139</v>
      </c>
      <c r="L21" s="178">
        <v>0</v>
      </c>
      <c r="N21" s="187">
        <f t="shared" si="0"/>
        <v>62409315139</v>
      </c>
      <c r="P21" s="37">
        <v>94645953366</v>
      </c>
      <c r="R21" s="80">
        <v>0</v>
      </c>
      <c r="T21" s="187">
        <f t="shared" si="1"/>
        <v>94645953366</v>
      </c>
      <c r="V21" s="188"/>
      <c r="W21" s="188"/>
      <c r="X21" s="188"/>
    </row>
    <row r="22" spans="1:24" ht="19.5" customHeight="1" x14ac:dyDescent="0.45">
      <c r="A22" s="186" t="s">
        <v>77</v>
      </c>
      <c r="C22" s="196"/>
      <c r="D22" s="8"/>
      <c r="E22" s="195" t="s">
        <v>79</v>
      </c>
      <c r="F22" s="8"/>
      <c r="G22" s="8"/>
      <c r="H22" s="192">
        <v>23</v>
      </c>
      <c r="J22" s="37">
        <v>10277889459</v>
      </c>
      <c r="L22" s="178">
        <v>0</v>
      </c>
      <c r="N22" s="187">
        <f t="shared" si="0"/>
        <v>10277889459</v>
      </c>
      <c r="P22" s="37">
        <v>68915541197</v>
      </c>
      <c r="R22" s="80">
        <v>0</v>
      </c>
      <c r="T22" s="187">
        <f t="shared" si="1"/>
        <v>68915541197</v>
      </c>
      <c r="V22" s="188"/>
      <c r="W22" s="188"/>
      <c r="X22" s="188"/>
    </row>
    <row r="23" spans="1:24" ht="19.5" customHeight="1" x14ac:dyDescent="0.45">
      <c r="A23" s="60" t="s">
        <v>267</v>
      </c>
      <c r="C23" s="196"/>
      <c r="D23" s="193"/>
      <c r="E23" s="194" t="s">
        <v>270</v>
      </c>
      <c r="F23" s="193"/>
      <c r="G23" s="193"/>
      <c r="H23" s="197">
        <v>18</v>
      </c>
      <c r="J23" s="37">
        <v>50621744630</v>
      </c>
      <c r="L23" s="178">
        <v>0</v>
      </c>
      <c r="N23" s="187">
        <f t="shared" si="0"/>
        <v>50621744630</v>
      </c>
      <c r="P23" s="37">
        <v>50621744630</v>
      </c>
      <c r="R23" s="80">
        <v>0</v>
      </c>
      <c r="T23" s="187">
        <f t="shared" si="1"/>
        <v>50621744630</v>
      </c>
      <c r="V23" s="188"/>
      <c r="W23" s="188"/>
      <c r="X23" s="188"/>
    </row>
    <row r="24" spans="1:24" ht="19.5" customHeight="1" x14ac:dyDescent="0.4">
      <c r="A24" s="34" t="s">
        <v>200</v>
      </c>
      <c r="C24" s="196"/>
      <c r="E24" s="226" t="s">
        <v>206</v>
      </c>
      <c r="F24" s="226"/>
      <c r="G24" s="226"/>
      <c r="H24" s="226">
        <v>18</v>
      </c>
      <c r="I24" s="226"/>
      <c r="J24" s="226">
        <v>28955097031</v>
      </c>
      <c r="K24" s="226"/>
      <c r="L24" s="228">
        <v>0</v>
      </c>
      <c r="M24" s="226"/>
      <c r="N24" s="187">
        <f t="shared" si="0"/>
        <v>28955097031</v>
      </c>
      <c r="O24" s="226"/>
      <c r="P24" s="226">
        <v>43546406268</v>
      </c>
      <c r="Q24" s="226"/>
      <c r="R24" s="229">
        <v>0</v>
      </c>
      <c r="S24" s="227"/>
      <c r="T24" s="187">
        <f t="shared" si="1"/>
        <v>43546406268</v>
      </c>
      <c r="V24" s="188"/>
      <c r="W24" s="188"/>
      <c r="X24" s="188"/>
    </row>
    <row r="25" spans="1:24" ht="19.5" customHeight="1" x14ac:dyDescent="0.45">
      <c r="A25" s="34" t="s">
        <v>199</v>
      </c>
      <c r="C25" s="196"/>
      <c r="D25" s="8"/>
      <c r="E25" s="194" t="s">
        <v>204</v>
      </c>
      <c r="F25" s="8"/>
      <c r="G25" s="8"/>
      <c r="H25" s="197">
        <v>23</v>
      </c>
      <c r="J25" s="37">
        <v>40038935079</v>
      </c>
      <c r="L25" s="178">
        <v>0</v>
      </c>
      <c r="N25" s="187">
        <f t="shared" si="0"/>
        <v>40038935079</v>
      </c>
      <c r="P25" s="37">
        <v>41978939907</v>
      </c>
      <c r="R25" s="80">
        <v>0</v>
      </c>
      <c r="T25" s="187">
        <f t="shared" si="1"/>
        <v>41978939907</v>
      </c>
      <c r="V25" s="188"/>
      <c r="W25" s="188"/>
      <c r="X25" s="188"/>
    </row>
    <row r="26" spans="1:24" ht="19.5" customHeight="1" x14ac:dyDescent="0.45">
      <c r="A26" s="34" t="s">
        <v>266</v>
      </c>
      <c r="C26" s="196"/>
      <c r="D26" s="193"/>
      <c r="E26" s="194" t="s">
        <v>270</v>
      </c>
      <c r="F26" s="193"/>
      <c r="G26" s="193"/>
      <c r="H26" s="197">
        <v>18</v>
      </c>
      <c r="J26" s="37">
        <v>22692625441</v>
      </c>
      <c r="L26" s="178">
        <v>0</v>
      </c>
      <c r="N26" s="187">
        <f t="shared" si="0"/>
        <v>22692625441</v>
      </c>
      <c r="P26" s="37">
        <v>22692625441</v>
      </c>
      <c r="R26" s="80">
        <v>0</v>
      </c>
      <c r="T26" s="187">
        <f t="shared" si="1"/>
        <v>22692625441</v>
      </c>
      <c r="V26" s="188"/>
      <c r="W26" s="188"/>
      <c r="X26" s="188"/>
    </row>
    <row r="27" spans="1:24" ht="19.5" customHeight="1" x14ac:dyDescent="0.45">
      <c r="A27" s="34" t="s">
        <v>140</v>
      </c>
      <c r="C27" s="196"/>
      <c r="D27" s="193"/>
      <c r="E27" s="194" t="s">
        <v>170</v>
      </c>
      <c r="F27" s="193"/>
      <c r="G27" s="193"/>
      <c r="H27" s="197">
        <v>17</v>
      </c>
      <c r="J27" s="37">
        <v>0</v>
      </c>
      <c r="L27" s="178">
        <v>0</v>
      </c>
      <c r="N27" s="187">
        <f t="shared" si="0"/>
        <v>0</v>
      </c>
      <c r="P27" s="37">
        <v>12161930498</v>
      </c>
      <c r="R27" s="80">
        <v>0</v>
      </c>
      <c r="T27" s="187">
        <f t="shared" si="1"/>
        <v>12161930498</v>
      </c>
      <c r="V27" s="188"/>
      <c r="W27" s="188"/>
      <c r="X27" s="188"/>
    </row>
    <row r="28" spans="1:24" ht="19.5" customHeight="1" x14ac:dyDescent="0.45">
      <c r="A28" s="34" t="s">
        <v>268</v>
      </c>
      <c r="C28" s="196"/>
      <c r="D28" s="8"/>
      <c r="E28" s="194" t="s">
        <v>271</v>
      </c>
      <c r="F28" s="193"/>
      <c r="G28" s="8"/>
      <c r="H28" s="197">
        <v>18</v>
      </c>
      <c r="J28" s="37">
        <v>7385850477</v>
      </c>
      <c r="L28" s="178">
        <v>0</v>
      </c>
      <c r="N28" s="187">
        <f t="shared" si="0"/>
        <v>7385850477</v>
      </c>
      <c r="P28" s="37">
        <v>7385850477</v>
      </c>
      <c r="R28" s="80">
        <v>0</v>
      </c>
      <c r="T28" s="187">
        <f t="shared" si="1"/>
        <v>7385850477</v>
      </c>
      <c r="V28" s="188"/>
      <c r="W28" s="188"/>
      <c r="X28" s="188"/>
    </row>
    <row r="29" spans="1:24" ht="19.5" customHeight="1" x14ac:dyDescent="0.45">
      <c r="A29" s="133" t="s">
        <v>139</v>
      </c>
      <c r="C29" s="196"/>
      <c r="D29" s="8"/>
      <c r="E29" s="195" t="s">
        <v>169</v>
      </c>
      <c r="F29" s="8"/>
      <c r="G29" s="8"/>
      <c r="H29" s="197">
        <v>23</v>
      </c>
      <c r="J29" s="37">
        <v>0</v>
      </c>
      <c r="L29" s="178">
        <v>0</v>
      </c>
      <c r="N29" s="187">
        <f t="shared" si="0"/>
        <v>0</v>
      </c>
      <c r="P29" s="37">
        <v>6670374537</v>
      </c>
      <c r="R29" s="80">
        <v>0</v>
      </c>
      <c r="T29" s="187">
        <f t="shared" si="1"/>
        <v>6670374537</v>
      </c>
      <c r="V29" s="188"/>
      <c r="W29" s="188"/>
      <c r="X29" s="188"/>
    </row>
    <row r="30" spans="1:24" ht="19.5" customHeight="1" x14ac:dyDescent="0.4">
      <c r="A30" s="133" t="s">
        <v>201</v>
      </c>
      <c r="C30" s="196"/>
      <c r="D30" s="193"/>
      <c r="E30" s="224" t="s">
        <v>206</v>
      </c>
      <c r="F30" s="225"/>
      <c r="G30" s="225"/>
      <c r="H30" s="226">
        <v>18</v>
      </c>
      <c r="I30" s="227"/>
      <c r="J30" s="226">
        <v>3846796989</v>
      </c>
      <c r="K30" s="227"/>
      <c r="L30" s="228">
        <v>0</v>
      </c>
      <c r="M30" s="227"/>
      <c r="N30" s="187">
        <f t="shared" si="0"/>
        <v>3846796989</v>
      </c>
      <c r="O30" s="227"/>
      <c r="P30" s="226">
        <v>6306335120</v>
      </c>
      <c r="Q30" s="227"/>
      <c r="R30" s="229">
        <v>0</v>
      </c>
      <c r="S30" s="227"/>
      <c r="T30" s="187">
        <f t="shared" si="1"/>
        <v>6306335120</v>
      </c>
      <c r="V30" s="188"/>
      <c r="W30" s="188"/>
      <c r="X30" s="188"/>
    </row>
    <row r="31" spans="1:24" ht="19.5" customHeight="1" x14ac:dyDescent="0.4">
      <c r="A31" s="34" t="s">
        <v>91</v>
      </c>
      <c r="C31" s="196"/>
      <c r="D31" s="193"/>
      <c r="E31" s="224" t="s">
        <v>93</v>
      </c>
      <c r="F31" s="225"/>
      <c r="G31" s="225"/>
      <c r="H31" s="226">
        <v>18</v>
      </c>
      <c r="I31" s="227"/>
      <c r="J31" s="226">
        <v>213329774</v>
      </c>
      <c r="K31" s="227"/>
      <c r="L31" s="228">
        <v>0</v>
      </c>
      <c r="M31" s="227"/>
      <c r="N31" s="187">
        <f t="shared" si="0"/>
        <v>213329774</v>
      </c>
      <c r="O31" s="227"/>
      <c r="P31" s="226">
        <v>2632101606</v>
      </c>
      <c r="Q31" s="227"/>
      <c r="R31" s="229">
        <v>0</v>
      </c>
      <c r="S31" s="227"/>
      <c r="T31" s="187">
        <f t="shared" si="1"/>
        <v>2632101606</v>
      </c>
      <c r="V31" s="188"/>
      <c r="W31" s="188"/>
      <c r="X31" s="188"/>
    </row>
    <row r="32" spans="1:24" ht="19.5" customHeight="1" x14ac:dyDescent="0.45">
      <c r="A32" s="205" t="s">
        <v>88</v>
      </c>
      <c r="C32" s="196"/>
      <c r="D32" s="193"/>
      <c r="E32" s="194" t="s">
        <v>90</v>
      </c>
      <c r="F32" s="193"/>
      <c r="G32" s="193"/>
      <c r="H32" s="197">
        <v>18</v>
      </c>
      <c r="J32" s="37">
        <v>15696742</v>
      </c>
      <c r="L32" s="178">
        <v>0</v>
      </c>
      <c r="N32" s="187">
        <f t="shared" si="0"/>
        <v>15696742</v>
      </c>
      <c r="P32" s="37">
        <v>136961884</v>
      </c>
      <c r="R32" s="80">
        <v>0</v>
      </c>
      <c r="T32" s="187">
        <f t="shared" si="1"/>
        <v>136961884</v>
      </c>
      <c r="V32" s="188"/>
      <c r="W32" s="188"/>
      <c r="X32" s="188"/>
    </row>
    <row r="33" spans="1:24" ht="19.5" customHeight="1" x14ac:dyDescent="0.45">
      <c r="A33" s="205" t="s">
        <v>260</v>
      </c>
      <c r="C33" s="149" t="s">
        <v>263</v>
      </c>
      <c r="D33" s="8"/>
      <c r="E33" s="149" t="s">
        <v>287</v>
      </c>
      <c r="F33" s="8"/>
      <c r="G33" s="8"/>
      <c r="H33" s="197">
        <v>0</v>
      </c>
      <c r="J33" s="187">
        <v>32517</v>
      </c>
      <c r="K33" s="187"/>
      <c r="L33" s="187">
        <v>0</v>
      </c>
      <c r="M33" s="187"/>
      <c r="N33" s="187">
        <f t="shared" si="0"/>
        <v>32517</v>
      </c>
      <c r="O33" s="187"/>
      <c r="P33" s="187">
        <v>6845997</v>
      </c>
      <c r="Q33" s="187"/>
      <c r="R33" s="187">
        <v>0</v>
      </c>
      <c r="S33" s="187"/>
      <c r="T33" s="187">
        <f t="shared" si="1"/>
        <v>6845997</v>
      </c>
      <c r="V33" s="188"/>
      <c r="W33" s="188"/>
      <c r="X33" s="188"/>
    </row>
    <row r="34" spans="1:24" ht="19.5" customHeight="1" x14ac:dyDescent="0.45">
      <c r="A34" s="205" t="s">
        <v>261</v>
      </c>
      <c r="C34" s="149" t="s">
        <v>263</v>
      </c>
      <c r="D34" s="8"/>
      <c r="E34" s="149" t="s">
        <v>287</v>
      </c>
      <c r="F34" s="8"/>
      <c r="G34" s="8"/>
      <c r="H34" s="197">
        <v>0</v>
      </c>
      <c r="J34" s="187">
        <v>5738</v>
      </c>
      <c r="K34" s="188"/>
      <c r="L34" s="80">
        <v>0</v>
      </c>
      <c r="M34" s="188"/>
      <c r="N34" s="187">
        <f t="shared" si="0"/>
        <v>5738</v>
      </c>
      <c r="O34" s="188"/>
      <c r="P34" s="187">
        <v>3357247</v>
      </c>
      <c r="Q34" s="188"/>
      <c r="R34" s="80">
        <v>0</v>
      </c>
      <c r="S34" s="188"/>
      <c r="T34" s="187">
        <f t="shared" si="1"/>
        <v>3357247</v>
      </c>
      <c r="V34" s="188"/>
      <c r="W34" s="188"/>
      <c r="X34" s="188"/>
    </row>
    <row r="35" spans="1:24" ht="19.5" customHeight="1" x14ac:dyDescent="0.45">
      <c r="A35" s="186" t="s">
        <v>262</v>
      </c>
      <c r="C35" s="149" t="s">
        <v>263</v>
      </c>
      <c r="D35" s="8"/>
      <c r="E35" s="149" t="s">
        <v>287</v>
      </c>
      <c r="F35" s="8"/>
      <c r="G35" s="8"/>
      <c r="H35" s="197">
        <v>0</v>
      </c>
      <c r="J35" s="80">
        <v>0</v>
      </c>
      <c r="K35" s="188"/>
      <c r="L35" s="80">
        <v>0</v>
      </c>
      <c r="M35" s="188"/>
      <c r="N35" s="187">
        <f t="shared" si="0"/>
        <v>0</v>
      </c>
      <c r="O35" s="188"/>
      <c r="P35" s="187">
        <v>1629925</v>
      </c>
      <c r="Q35" s="188"/>
      <c r="R35" s="80">
        <v>0</v>
      </c>
      <c r="S35" s="188"/>
      <c r="T35" s="187">
        <f t="shared" si="1"/>
        <v>1629925</v>
      </c>
      <c r="V35" s="188"/>
      <c r="W35" s="188"/>
      <c r="X35" s="188"/>
    </row>
    <row r="36" spans="1:24" ht="19.5" customHeight="1" x14ac:dyDescent="0.45">
      <c r="A36" s="186" t="s">
        <v>258</v>
      </c>
      <c r="C36" s="196" t="s">
        <v>263</v>
      </c>
      <c r="D36" s="193"/>
      <c r="E36" s="149" t="s">
        <v>287</v>
      </c>
      <c r="F36" s="193"/>
      <c r="G36" s="193"/>
      <c r="H36" s="197">
        <v>0</v>
      </c>
      <c r="J36" s="187">
        <v>12407</v>
      </c>
      <c r="K36" s="188"/>
      <c r="L36" s="80">
        <v>0</v>
      </c>
      <c r="M36" s="188"/>
      <c r="N36" s="187">
        <f t="shared" si="0"/>
        <v>12407</v>
      </c>
      <c r="O36" s="188"/>
      <c r="P36" s="187">
        <v>195681</v>
      </c>
      <c r="Q36" s="188"/>
      <c r="R36" s="80">
        <v>0</v>
      </c>
      <c r="S36" s="188"/>
      <c r="T36" s="187">
        <f t="shared" si="1"/>
        <v>195681</v>
      </c>
      <c r="V36" s="188"/>
      <c r="W36" s="188"/>
      <c r="X36" s="188"/>
    </row>
    <row r="37" spans="1:24" ht="19.5" customHeight="1" x14ac:dyDescent="0.45">
      <c r="A37" s="186" t="s">
        <v>257</v>
      </c>
      <c r="C37" s="196" t="s">
        <v>263</v>
      </c>
      <c r="D37" s="193"/>
      <c r="E37" s="149" t="s">
        <v>287</v>
      </c>
      <c r="F37" s="193"/>
      <c r="G37" s="193"/>
      <c r="H37" s="197">
        <v>0</v>
      </c>
      <c r="J37" s="187">
        <v>5922</v>
      </c>
      <c r="K37" s="188"/>
      <c r="L37" s="80">
        <v>0</v>
      </c>
      <c r="M37" s="188"/>
      <c r="N37" s="187">
        <f t="shared" si="0"/>
        <v>5922</v>
      </c>
      <c r="O37" s="188"/>
      <c r="P37" s="187">
        <v>61388</v>
      </c>
      <c r="Q37" s="188"/>
      <c r="R37" s="80">
        <v>0</v>
      </c>
      <c r="S37" s="188"/>
      <c r="T37" s="187">
        <f t="shared" si="1"/>
        <v>61388</v>
      </c>
      <c r="V37" s="188"/>
      <c r="W37" s="188"/>
      <c r="X37" s="188"/>
    </row>
    <row r="38" spans="1:24" ht="19.5" customHeight="1" x14ac:dyDescent="0.45">
      <c r="A38" s="186" t="s">
        <v>259</v>
      </c>
      <c r="C38" s="196" t="s">
        <v>263</v>
      </c>
      <c r="D38" s="193"/>
      <c r="E38" s="149" t="s">
        <v>287</v>
      </c>
      <c r="F38" s="193"/>
      <c r="G38" s="193"/>
      <c r="H38" s="197">
        <v>0</v>
      </c>
      <c r="J38" s="187">
        <v>2876</v>
      </c>
      <c r="K38" s="188"/>
      <c r="L38" s="80">
        <v>0</v>
      </c>
      <c r="M38" s="188"/>
      <c r="N38" s="187">
        <f t="shared" si="0"/>
        <v>2876</v>
      </c>
      <c r="O38" s="188"/>
      <c r="P38" s="187">
        <v>25661</v>
      </c>
      <c r="Q38" s="188"/>
      <c r="R38" s="80">
        <v>0</v>
      </c>
      <c r="S38" s="188"/>
      <c r="T38" s="187">
        <f t="shared" si="1"/>
        <v>25661</v>
      </c>
      <c r="V38" s="188"/>
      <c r="W38" s="188"/>
      <c r="X38" s="188"/>
    </row>
    <row r="39" spans="1:24" ht="19.5" customHeight="1" x14ac:dyDescent="0.45">
      <c r="A39" s="186" t="s">
        <v>256</v>
      </c>
      <c r="C39" s="196" t="s">
        <v>263</v>
      </c>
      <c r="D39" s="193"/>
      <c r="E39" s="149" t="s">
        <v>287</v>
      </c>
      <c r="F39" s="193"/>
      <c r="G39" s="193"/>
      <c r="H39" s="197">
        <v>0</v>
      </c>
      <c r="J39" s="187">
        <v>3390</v>
      </c>
      <c r="K39" s="187"/>
      <c r="L39" s="187">
        <v>0</v>
      </c>
      <c r="M39" s="187"/>
      <c r="N39" s="187">
        <f t="shared" si="0"/>
        <v>3390</v>
      </c>
      <c r="O39" s="187"/>
      <c r="P39" s="187">
        <v>24023</v>
      </c>
      <c r="Q39" s="187"/>
      <c r="R39" s="187">
        <v>0</v>
      </c>
      <c r="S39" s="187"/>
      <c r="T39" s="187">
        <f t="shared" si="1"/>
        <v>24023</v>
      </c>
      <c r="V39" s="188"/>
      <c r="W39" s="188"/>
      <c r="X39" s="188"/>
    </row>
    <row r="40" spans="1:24" ht="21.75" customHeight="1" thickBot="1" x14ac:dyDescent="0.25">
      <c r="C40" s="35"/>
      <c r="D40" s="65"/>
      <c r="E40" s="35"/>
      <c r="H40" s="29"/>
      <c r="J40" s="29">
        <f>SUM(J8:J39)</f>
        <v>644042715700</v>
      </c>
      <c r="K40" s="72"/>
      <c r="L40" s="232">
        <f>SUM(L8:L39)</f>
        <v>-1291767991</v>
      </c>
      <c r="M40" s="72"/>
      <c r="N40" s="29">
        <f>SUM(N8:N39)</f>
        <v>645334483691</v>
      </c>
      <c r="O40" s="72"/>
      <c r="P40" s="29">
        <f>SUM(P8:P39)</f>
        <v>3127149104617</v>
      </c>
      <c r="Q40" s="72"/>
      <c r="R40" s="123">
        <f>SUM(R8:R39)</f>
        <v>1179326348</v>
      </c>
      <c r="S40" s="72"/>
      <c r="T40" s="29">
        <f>SUM(T8:T39)</f>
        <v>3125969778269</v>
      </c>
      <c r="X40" s="188"/>
    </row>
    <row r="41" spans="1:24" ht="21.75" thickTop="1" x14ac:dyDescent="0.2">
      <c r="A41" s="32"/>
      <c r="L41" s="27"/>
      <c r="X41" s="188"/>
    </row>
    <row r="42" spans="1:24" ht="83.25" customHeight="1" x14ac:dyDescent="0.2">
      <c r="X42" s="188"/>
    </row>
    <row r="43" spans="1:24" x14ac:dyDescent="0.2">
      <c r="X43" s="188"/>
    </row>
    <row r="44" spans="1:24" x14ac:dyDescent="0.2">
      <c r="X44" s="188"/>
    </row>
    <row r="47" spans="1:24" ht="18.75" x14ac:dyDescent="0.2">
      <c r="A47" s="135"/>
      <c r="C47" s="189"/>
      <c r="E47" s="189"/>
      <c r="G47" s="189"/>
      <c r="I47" s="189"/>
      <c r="K47" s="189"/>
      <c r="M47" s="189"/>
      <c r="N47" s="27"/>
      <c r="P47" s="27"/>
      <c r="T47" s="27"/>
    </row>
    <row r="48" spans="1:24" ht="18.75" x14ac:dyDescent="0.2">
      <c r="A48" s="135"/>
      <c r="C48" s="189"/>
      <c r="E48" s="189"/>
      <c r="G48" s="189"/>
      <c r="I48" s="189"/>
      <c r="K48" s="189"/>
      <c r="M48" s="189"/>
    </row>
    <row r="49" spans="1:20" ht="18.75" x14ac:dyDescent="0.2">
      <c r="A49" s="135"/>
      <c r="C49" s="189"/>
      <c r="E49" s="189"/>
      <c r="G49" s="189"/>
      <c r="I49" s="189"/>
      <c r="K49" s="189"/>
      <c r="M49" s="189"/>
      <c r="N49" s="27"/>
      <c r="P49" s="27"/>
      <c r="R49" s="27"/>
      <c r="T49" s="27"/>
    </row>
    <row r="50" spans="1:20" ht="18.75" x14ac:dyDescent="0.2">
      <c r="A50" s="135"/>
      <c r="C50" s="189"/>
      <c r="E50" s="189"/>
      <c r="G50" s="189"/>
      <c r="I50" s="189"/>
      <c r="K50" s="189"/>
      <c r="M50" s="189"/>
    </row>
  </sheetData>
  <sheetProtection algorithmName="SHA-512" hashValue="l0p9kZVusoziljPmA2ZE03lLRG5ViA9RS8j+u3lnhmHSIaGXioUQ781xp0bXoV0NDbHW3yqIg/cmANyJrzzG+w==" saltValue="rVVO2sl9fMUPuy7jdwY24Q==" spinCount="100000" sheet="1" objects="1" scenarios="1" selectLockedCells="1" autoFilter="0" selectUnlockedCells="1"/>
  <sortState xmlns:xlrd2="http://schemas.microsoft.com/office/spreadsheetml/2017/richdata2" ref="A8:T39">
    <sortCondition descending="1" ref="T8:T39"/>
  </sortState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9" scale="67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39997558519241921"/>
    <pageSetUpPr fitToPage="1"/>
  </sheetPr>
  <dimension ref="A1:P24"/>
  <sheetViews>
    <sheetView rightToLeft="1" view="pageBreakPreview" zoomScaleNormal="100" zoomScaleSheetLayoutView="100" workbookViewId="0">
      <selection activeCell="E28" sqref="E28"/>
    </sheetView>
  </sheetViews>
  <sheetFormatPr defaultRowHeight="12.75" x14ac:dyDescent="0.2"/>
  <cols>
    <col min="1" max="1" width="30.42578125" bestFit="1" customWidth="1"/>
    <col min="2" max="2" width="1.28515625" customWidth="1"/>
    <col min="3" max="3" width="21.140625" bestFit="1" customWidth="1"/>
    <col min="4" max="4" width="1.28515625" customWidth="1"/>
    <col min="5" max="5" width="18.85546875" bestFit="1" customWidth="1"/>
    <col min="6" max="6" width="1.28515625" customWidth="1"/>
    <col min="7" max="7" width="21.85546875" bestFit="1" customWidth="1"/>
    <col min="8" max="8" width="1.28515625" customWidth="1"/>
    <col min="9" max="9" width="22.28515625" bestFit="1" customWidth="1"/>
    <col min="10" max="10" width="1.28515625" customWidth="1"/>
    <col min="11" max="11" width="19.140625" bestFit="1" customWidth="1"/>
    <col min="12" max="12" width="1.28515625" customWidth="1"/>
    <col min="13" max="13" width="22.85546875" bestFit="1" customWidth="1"/>
    <col min="14" max="14" width="0.28515625" customWidth="1"/>
    <col min="16" max="16" width="21.7109375" bestFit="1" customWidth="1"/>
  </cols>
  <sheetData>
    <row r="1" spans="1:16" ht="25.5" x14ac:dyDescent="0.2">
      <c r="A1" s="255" t="s">
        <v>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</row>
    <row r="2" spans="1:16" ht="25.5" x14ac:dyDescent="0.2">
      <c r="A2" s="255" t="s">
        <v>106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</row>
    <row r="3" spans="1:16" ht="25.5" x14ac:dyDescent="0.2">
      <c r="A3" s="255" t="str">
        <f>'صورت وضعیت'!B6</f>
        <v>برای ماه منتهی به 1403/08/30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</row>
    <row r="5" spans="1:16" ht="25.5" x14ac:dyDescent="0.2">
      <c r="A5" s="288" t="s">
        <v>171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</row>
    <row r="6" spans="1:16" ht="21" x14ac:dyDescent="0.2">
      <c r="A6" s="280" t="s">
        <v>109</v>
      </c>
      <c r="C6" s="280" t="s">
        <v>125</v>
      </c>
      <c r="D6" s="280"/>
      <c r="E6" s="280"/>
      <c r="F6" s="280"/>
      <c r="G6" s="280"/>
      <c r="I6" s="280" t="s">
        <v>126</v>
      </c>
      <c r="J6" s="280"/>
      <c r="K6" s="280"/>
      <c r="L6" s="280"/>
      <c r="M6" s="280"/>
    </row>
    <row r="7" spans="1:16" ht="21" x14ac:dyDescent="0.2">
      <c r="A7" s="280"/>
      <c r="C7" s="4" t="s">
        <v>167</v>
      </c>
      <c r="D7" s="2"/>
      <c r="E7" s="4" t="s">
        <v>158</v>
      </c>
      <c r="F7" s="2"/>
      <c r="G7" s="4" t="s">
        <v>168</v>
      </c>
      <c r="I7" s="4" t="s">
        <v>167</v>
      </c>
      <c r="J7" s="2"/>
      <c r="K7" s="4" t="s">
        <v>158</v>
      </c>
      <c r="L7" s="2"/>
      <c r="M7" s="4" t="s">
        <v>168</v>
      </c>
    </row>
    <row r="8" spans="1:16" ht="19.5" x14ac:dyDescent="0.2">
      <c r="A8" s="205" t="s">
        <v>182</v>
      </c>
      <c r="B8" s="53"/>
      <c r="C8" s="96">
        <v>96199790274</v>
      </c>
      <c r="D8" s="124"/>
      <c r="E8" s="160">
        <v>-128811432</v>
      </c>
      <c r="F8" s="161">
        <v>0</v>
      </c>
      <c r="G8" s="162">
        <f>C8-E8</f>
        <v>96328601706</v>
      </c>
      <c r="H8" s="161">
        <v>0</v>
      </c>
      <c r="I8" s="162">
        <v>497278526346</v>
      </c>
      <c r="J8" s="161">
        <v>0</v>
      </c>
      <c r="K8" s="163">
        <v>360488329</v>
      </c>
      <c r="L8" s="124">
        <v>0</v>
      </c>
      <c r="M8" s="95">
        <f>I8-K8</f>
        <v>496918038017</v>
      </c>
    </row>
    <row r="9" spans="1:16" ht="19.5" x14ac:dyDescent="0.2">
      <c r="A9" s="205" t="s">
        <v>180</v>
      </c>
      <c r="B9" s="53"/>
      <c r="C9" s="96">
        <v>59805655678</v>
      </c>
      <c r="D9" s="124"/>
      <c r="E9" s="163">
        <v>-947917739</v>
      </c>
      <c r="F9" s="161">
        <v>0</v>
      </c>
      <c r="G9" s="162">
        <f t="shared" ref="G9:G20" si="0">C9-E9</f>
        <v>60753573417</v>
      </c>
      <c r="H9" s="161">
        <v>0</v>
      </c>
      <c r="I9" s="162">
        <v>391874601489</v>
      </c>
      <c r="J9" s="161">
        <v>0</v>
      </c>
      <c r="K9" s="163">
        <v>357485170</v>
      </c>
      <c r="L9" s="124">
        <v>0</v>
      </c>
      <c r="M9" s="97">
        <f t="shared" ref="M9:M20" si="1">I9-K9</f>
        <v>391517116319</v>
      </c>
    </row>
    <row r="10" spans="1:16" ht="19.5" x14ac:dyDescent="0.2">
      <c r="A10" s="205" t="s">
        <v>183</v>
      </c>
      <c r="B10" s="53"/>
      <c r="C10" s="96">
        <v>91333196666</v>
      </c>
      <c r="D10" s="124"/>
      <c r="E10" s="163">
        <v>-209419150</v>
      </c>
      <c r="F10" s="161">
        <v>0</v>
      </c>
      <c r="G10" s="162">
        <f t="shared" si="0"/>
        <v>91542615816</v>
      </c>
      <c r="H10" s="161">
        <v>0</v>
      </c>
      <c r="I10" s="162">
        <v>321230464330</v>
      </c>
      <c r="J10" s="161">
        <v>0</v>
      </c>
      <c r="K10" s="163">
        <v>347400782</v>
      </c>
      <c r="L10" s="124">
        <v>0</v>
      </c>
      <c r="M10" s="97">
        <f t="shared" si="1"/>
        <v>320883063548</v>
      </c>
    </row>
    <row r="11" spans="1:16" ht="19.5" x14ac:dyDescent="0.2">
      <c r="A11" s="205" t="s">
        <v>195</v>
      </c>
      <c r="B11" s="53"/>
      <c r="C11" s="96">
        <v>12295081950</v>
      </c>
      <c r="D11" s="124"/>
      <c r="E11" s="163">
        <v>-5619670</v>
      </c>
      <c r="F11" s="161"/>
      <c r="G11" s="162">
        <f t="shared" si="0"/>
        <v>12300701620</v>
      </c>
      <c r="H11" s="161"/>
      <c r="I11" s="162">
        <v>33196721265</v>
      </c>
      <c r="J11" s="161"/>
      <c r="K11" s="163">
        <v>55213348</v>
      </c>
      <c r="L11" s="124"/>
      <c r="M11" s="97">
        <f t="shared" si="1"/>
        <v>33141507917</v>
      </c>
      <c r="P11" s="72"/>
    </row>
    <row r="12" spans="1:16" ht="19.5" x14ac:dyDescent="0.2">
      <c r="A12" s="205" t="s">
        <v>282</v>
      </c>
      <c r="B12" s="53"/>
      <c r="C12" s="96">
        <v>0</v>
      </c>
      <c r="D12" s="124"/>
      <c r="E12" s="163">
        <v>0</v>
      </c>
      <c r="F12" s="161"/>
      <c r="G12" s="162">
        <f t="shared" si="0"/>
        <v>0</v>
      </c>
      <c r="H12" s="161"/>
      <c r="I12" s="162">
        <v>6393442624</v>
      </c>
      <c r="J12" s="161"/>
      <c r="K12" s="163">
        <v>0</v>
      </c>
      <c r="L12" s="124"/>
      <c r="M12" s="97">
        <f t="shared" si="1"/>
        <v>6393442624</v>
      </c>
    </row>
    <row r="13" spans="1:16" ht="19.5" x14ac:dyDescent="0.2">
      <c r="A13" s="205" t="s">
        <v>253</v>
      </c>
      <c r="B13" s="53"/>
      <c r="C13" s="96">
        <v>12295081950</v>
      </c>
      <c r="D13" s="124"/>
      <c r="E13" s="163">
        <v>0</v>
      </c>
      <c r="F13" s="161"/>
      <c r="G13" s="162">
        <f t="shared" si="0"/>
        <v>12295081950</v>
      </c>
      <c r="H13" s="161"/>
      <c r="I13" s="162">
        <v>21311475380</v>
      </c>
      <c r="J13" s="161"/>
      <c r="K13" s="163">
        <v>58738719</v>
      </c>
      <c r="L13" s="124"/>
      <c r="M13" s="97">
        <f t="shared" si="1"/>
        <v>21252736661</v>
      </c>
    </row>
    <row r="14" spans="1:16" ht="19.5" x14ac:dyDescent="0.2">
      <c r="A14" s="205" t="s">
        <v>256</v>
      </c>
      <c r="B14" s="53"/>
      <c r="C14" s="96">
        <v>3390</v>
      </c>
      <c r="D14" s="124"/>
      <c r="E14" s="163">
        <v>0</v>
      </c>
      <c r="F14" s="161"/>
      <c r="G14" s="162">
        <f t="shared" si="0"/>
        <v>3390</v>
      </c>
      <c r="H14" s="161"/>
      <c r="I14" s="162">
        <v>24023</v>
      </c>
      <c r="J14" s="161"/>
      <c r="K14" s="163">
        <v>0</v>
      </c>
      <c r="L14" s="124"/>
      <c r="M14" s="97">
        <f t="shared" si="1"/>
        <v>24023</v>
      </c>
    </row>
    <row r="15" spans="1:16" ht="19.5" x14ac:dyDescent="0.2">
      <c r="A15" s="205" t="s">
        <v>260</v>
      </c>
      <c r="B15" s="53"/>
      <c r="C15" s="96">
        <v>32517</v>
      </c>
      <c r="D15" s="124"/>
      <c r="E15" s="163">
        <v>0</v>
      </c>
      <c r="F15" s="161"/>
      <c r="G15" s="162">
        <f t="shared" si="0"/>
        <v>32517</v>
      </c>
      <c r="H15" s="161"/>
      <c r="I15" s="162">
        <v>6845997</v>
      </c>
      <c r="J15" s="161"/>
      <c r="K15" s="163">
        <v>0</v>
      </c>
      <c r="L15" s="124"/>
      <c r="M15" s="97">
        <f t="shared" si="1"/>
        <v>6845997</v>
      </c>
    </row>
    <row r="16" spans="1:16" ht="19.5" x14ac:dyDescent="0.2">
      <c r="A16" s="205" t="s">
        <v>261</v>
      </c>
      <c r="B16" s="53"/>
      <c r="C16" s="96">
        <v>5738</v>
      </c>
      <c r="D16" s="124"/>
      <c r="E16" s="160">
        <v>0</v>
      </c>
      <c r="F16" s="161"/>
      <c r="G16" s="162">
        <f t="shared" si="0"/>
        <v>5738</v>
      </c>
      <c r="H16" s="161"/>
      <c r="I16" s="162">
        <v>3357247</v>
      </c>
      <c r="J16" s="161"/>
      <c r="K16" s="163">
        <v>0</v>
      </c>
      <c r="L16" s="124"/>
      <c r="M16" s="97">
        <f t="shared" si="1"/>
        <v>3357247</v>
      </c>
    </row>
    <row r="17" spans="1:13" ht="19.5" x14ac:dyDescent="0.2">
      <c r="A17" s="205" t="s">
        <v>262</v>
      </c>
      <c r="B17" s="53"/>
      <c r="C17" s="96">
        <v>0</v>
      </c>
      <c r="D17" s="124"/>
      <c r="E17" s="163">
        <v>0</v>
      </c>
      <c r="F17" s="161"/>
      <c r="G17" s="162">
        <f t="shared" si="0"/>
        <v>0</v>
      </c>
      <c r="H17" s="161"/>
      <c r="I17" s="162">
        <v>1629925</v>
      </c>
      <c r="J17" s="161"/>
      <c r="K17" s="163">
        <v>0</v>
      </c>
      <c r="L17" s="124"/>
      <c r="M17" s="97">
        <f t="shared" si="1"/>
        <v>1629925</v>
      </c>
    </row>
    <row r="18" spans="1:13" ht="19.5" x14ac:dyDescent="0.2">
      <c r="A18" s="205" t="s">
        <v>258</v>
      </c>
      <c r="B18" s="53"/>
      <c r="C18" s="96">
        <v>12407</v>
      </c>
      <c r="D18" s="124"/>
      <c r="E18" s="163">
        <v>0</v>
      </c>
      <c r="F18" s="161"/>
      <c r="G18" s="162">
        <f t="shared" si="0"/>
        <v>12407</v>
      </c>
      <c r="H18" s="161"/>
      <c r="I18" s="162">
        <v>195681</v>
      </c>
      <c r="J18" s="161"/>
      <c r="K18" s="164">
        <v>0</v>
      </c>
      <c r="L18" s="124"/>
      <c r="M18" s="97">
        <f t="shared" si="1"/>
        <v>195681</v>
      </c>
    </row>
    <row r="19" spans="1:13" ht="19.5" x14ac:dyDescent="0.2">
      <c r="A19" s="205" t="s">
        <v>257</v>
      </c>
      <c r="B19" s="53"/>
      <c r="C19" s="96">
        <v>5922</v>
      </c>
      <c r="D19" s="124"/>
      <c r="E19" s="163">
        <v>0</v>
      </c>
      <c r="F19" s="161"/>
      <c r="G19" s="162">
        <f t="shared" si="0"/>
        <v>5922</v>
      </c>
      <c r="H19" s="161"/>
      <c r="I19" s="162">
        <v>61388</v>
      </c>
      <c r="J19" s="161"/>
      <c r="K19" s="163">
        <v>0</v>
      </c>
      <c r="L19" s="124"/>
      <c r="M19" s="97">
        <f t="shared" si="1"/>
        <v>61388</v>
      </c>
    </row>
    <row r="20" spans="1:13" ht="19.5" x14ac:dyDescent="0.2">
      <c r="A20" s="205" t="s">
        <v>259</v>
      </c>
      <c r="B20" s="53"/>
      <c r="C20" s="96">
        <v>2876</v>
      </c>
      <c r="D20" s="124"/>
      <c r="E20" s="163">
        <v>0</v>
      </c>
      <c r="F20" s="161"/>
      <c r="G20" s="162">
        <f t="shared" si="0"/>
        <v>2876</v>
      </c>
      <c r="H20" s="161"/>
      <c r="I20" s="162">
        <v>25661</v>
      </c>
      <c r="J20" s="161"/>
      <c r="K20" s="164">
        <v>0</v>
      </c>
      <c r="L20" s="124"/>
      <c r="M20" s="97">
        <f t="shared" si="1"/>
        <v>25661</v>
      </c>
    </row>
    <row r="21" spans="1:13" ht="21.75" thickBot="1" x14ac:dyDescent="0.25">
      <c r="A21" s="54" t="s">
        <v>23</v>
      </c>
      <c r="B21" s="53"/>
      <c r="C21" s="125">
        <f>SUM(C8:C20)</f>
        <v>271928869368</v>
      </c>
      <c r="D21" s="124"/>
      <c r="E21" s="230">
        <f>SUM(E8:E20)</f>
        <v>-1291767991</v>
      </c>
      <c r="F21" s="124"/>
      <c r="G21" s="125">
        <f>SUM(G8:G20)</f>
        <v>273220637359</v>
      </c>
      <c r="H21" s="124"/>
      <c r="I21" s="125">
        <f>SUM(I8:I20)</f>
        <v>1271297371356</v>
      </c>
      <c r="J21" s="124"/>
      <c r="K21" s="125">
        <f>SUM(K8:K20)</f>
        <v>1179326348</v>
      </c>
      <c r="L21" s="124"/>
      <c r="M21" s="125">
        <f>SUM(M8:M20)</f>
        <v>1270118045008</v>
      </c>
    </row>
    <row r="22" spans="1:13" ht="13.5" thickTop="1" x14ac:dyDescent="0.2"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</row>
    <row r="24" spans="1:13" x14ac:dyDescent="0.2">
      <c r="C24" s="27"/>
      <c r="E24" s="27"/>
      <c r="G24" s="27"/>
      <c r="I24" s="27"/>
      <c r="K24" s="27"/>
      <c r="M24" s="27"/>
    </row>
  </sheetData>
  <sheetProtection algorithmName="SHA-512" hashValue="VvPPtpN3/MqkUML1GR1NlaB8PRZsvZNy4X4p6xh0KvIAJfdZz1qLoqef0GNyrxyABUPRwtzX/i1g+TPf4aP7gg==" saltValue="SOHslOvUOoxuwcvf/2zSpQ==" spinCount="100000" sheet="1" objects="1" scenarios="1" selectLockedCells="1" autoFilter="0" selectUnlockedCells="1"/>
  <sortState xmlns:xlrd2="http://schemas.microsoft.com/office/spreadsheetml/2017/richdata2" ref="A8:M20">
    <sortCondition descending="1" ref="M8:M20"/>
  </sortState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9" scale="86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39997558519241921"/>
    <pageSetUpPr fitToPage="1"/>
  </sheetPr>
  <dimension ref="A1:U31"/>
  <sheetViews>
    <sheetView rightToLeft="1" view="pageBreakPreview" topLeftCell="A4" zoomScale="115" zoomScaleNormal="100" zoomScaleSheetLayoutView="115" workbookViewId="0">
      <selection activeCell="M36" sqref="M36"/>
    </sheetView>
  </sheetViews>
  <sheetFormatPr defaultRowHeight="12.75" x14ac:dyDescent="0.2"/>
  <cols>
    <col min="1" max="1" width="30.28515625" customWidth="1"/>
    <col min="2" max="2" width="1.28515625" customWidth="1"/>
    <col min="3" max="3" width="13.85546875" bestFit="1" customWidth="1"/>
    <col min="4" max="4" width="1.28515625" customWidth="1"/>
    <col min="5" max="5" width="20.85546875" bestFit="1" customWidth="1"/>
    <col min="6" max="6" width="1.28515625" customWidth="1"/>
    <col min="7" max="7" width="19.5703125" bestFit="1" customWidth="1"/>
    <col min="8" max="8" width="1.28515625" customWidth="1"/>
    <col min="9" max="9" width="20.7109375" bestFit="1" customWidth="1"/>
    <col min="10" max="10" width="1.28515625" customWidth="1"/>
    <col min="11" max="11" width="16.28515625" bestFit="1" customWidth="1"/>
    <col min="12" max="12" width="1.28515625" customWidth="1"/>
    <col min="13" max="13" width="19.7109375" bestFit="1" customWidth="1"/>
    <col min="14" max="14" width="1.28515625" customWidth="1"/>
    <col min="15" max="15" width="19.7109375" bestFit="1" customWidth="1"/>
    <col min="16" max="16" width="1.28515625" customWidth="1"/>
    <col min="17" max="17" width="21.85546875" bestFit="1" customWidth="1"/>
    <col min="18" max="18" width="1.28515625" customWidth="1"/>
    <col min="19" max="19" width="4.5703125" customWidth="1"/>
    <col min="20" max="20" width="14.85546875" bestFit="1" customWidth="1"/>
    <col min="21" max="21" width="19" bestFit="1" customWidth="1"/>
  </cols>
  <sheetData>
    <row r="1" spans="1:21" ht="29.1" customHeight="1" x14ac:dyDescent="0.25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56"/>
    </row>
    <row r="2" spans="1:21" ht="21.75" customHeight="1" x14ac:dyDescent="0.2">
      <c r="A2" s="254" t="s">
        <v>106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1" ht="21.75" customHeight="1" x14ac:dyDescent="0.2">
      <c r="A3" s="254" t="str">
        <f>'صورت وضعیت'!B6</f>
        <v>برای ماه منتهی به 1403/08/30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</row>
    <row r="4" spans="1:21" ht="14.45" customHeight="1" x14ac:dyDescent="0.2"/>
    <row r="5" spans="1:21" ht="20.25" customHeight="1" x14ac:dyDescent="0.2">
      <c r="A5" s="282" t="s">
        <v>172</v>
      </c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9"/>
      <c r="T5" s="289"/>
    </row>
    <row r="6" spans="1:21" ht="14.45" customHeight="1" x14ac:dyDescent="0.2">
      <c r="A6" s="266" t="s">
        <v>109</v>
      </c>
      <c r="C6" s="280" t="s">
        <v>125</v>
      </c>
      <c r="D6" s="280"/>
      <c r="E6" s="280"/>
      <c r="F6" s="280"/>
      <c r="G6" s="280"/>
      <c r="H6" s="280"/>
      <c r="I6" s="280"/>
      <c r="K6" s="280" t="s">
        <v>126</v>
      </c>
      <c r="L6" s="280"/>
      <c r="M6" s="280"/>
      <c r="N6" s="280"/>
      <c r="O6" s="280"/>
      <c r="P6" s="280"/>
      <c r="Q6" s="280"/>
      <c r="R6" s="280"/>
      <c r="S6" s="289"/>
      <c r="T6" s="289"/>
    </row>
    <row r="7" spans="1:21" ht="38.25" customHeight="1" x14ac:dyDescent="0.2">
      <c r="A7" s="266"/>
      <c r="C7" s="30" t="s">
        <v>7</v>
      </c>
      <c r="D7" s="2"/>
      <c r="E7" s="30" t="s">
        <v>173</v>
      </c>
      <c r="F7" s="2"/>
      <c r="G7" s="30" t="s">
        <v>174</v>
      </c>
      <c r="H7" s="2"/>
      <c r="I7" s="30" t="s">
        <v>175</v>
      </c>
      <c r="K7" s="30" t="s">
        <v>7</v>
      </c>
      <c r="L7" s="2"/>
      <c r="M7" s="30" t="s">
        <v>173</v>
      </c>
      <c r="N7" s="2"/>
      <c r="O7" s="30" t="s">
        <v>174</v>
      </c>
      <c r="P7" s="2"/>
      <c r="Q7" s="290" t="s">
        <v>175</v>
      </c>
      <c r="R7" s="290"/>
      <c r="S7" s="289"/>
      <c r="T7" s="289"/>
    </row>
    <row r="8" spans="1:21" ht="21.75" customHeight="1" x14ac:dyDescent="0.2">
      <c r="A8" s="144" t="s">
        <v>86</v>
      </c>
      <c r="C8" s="173">
        <v>0</v>
      </c>
      <c r="D8" s="173"/>
      <c r="E8" s="173">
        <v>0</v>
      </c>
      <c r="F8" s="173"/>
      <c r="G8" s="173">
        <v>0</v>
      </c>
      <c r="H8" s="173"/>
      <c r="I8" s="173">
        <f t="shared" ref="I8:I30" si="0">E8-G8</f>
        <v>0</v>
      </c>
      <c r="J8" s="173"/>
      <c r="K8" s="173">
        <v>3440000</v>
      </c>
      <c r="L8" s="173"/>
      <c r="M8" s="173">
        <v>3440000000000</v>
      </c>
      <c r="N8" s="173"/>
      <c r="O8" s="173">
        <v>3259480000000</v>
      </c>
      <c r="P8" s="173"/>
      <c r="Q8" s="173">
        <f t="shared" ref="Q8:Q30" si="1">M8-O8</f>
        <v>180520000000</v>
      </c>
      <c r="R8" s="127"/>
      <c r="T8" s="27"/>
      <c r="U8" s="157"/>
    </row>
    <row r="9" spans="1:21" ht="21.75" customHeight="1" x14ac:dyDescent="0.2">
      <c r="A9" s="159" t="s">
        <v>72</v>
      </c>
      <c r="C9" s="173">
        <v>0</v>
      </c>
      <c r="D9" s="173"/>
      <c r="E9" s="173">
        <v>0</v>
      </c>
      <c r="F9" s="173"/>
      <c r="G9" s="173">
        <v>0</v>
      </c>
      <c r="H9" s="173"/>
      <c r="I9" s="173">
        <f t="shared" si="0"/>
        <v>0</v>
      </c>
      <c r="J9" s="173"/>
      <c r="K9" s="173">
        <v>3433289</v>
      </c>
      <c r="L9" s="173"/>
      <c r="M9" s="173">
        <v>3433289000000</v>
      </c>
      <c r="N9" s="173"/>
      <c r="O9" s="173">
        <v>3274645224122</v>
      </c>
      <c r="P9" s="173"/>
      <c r="Q9" s="173">
        <f t="shared" si="1"/>
        <v>158643775878</v>
      </c>
      <c r="R9" s="127"/>
      <c r="T9" s="27"/>
      <c r="U9" s="157"/>
    </row>
    <row r="10" spans="1:21" ht="21.75" customHeight="1" x14ac:dyDescent="0.2">
      <c r="A10" s="159" t="s">
        <v>71</v>
      </c>
      <c r="C10" s="173">
        <v>0</v>
      </c>
      <c r="D10" s="173"/>
      <c r="E10" s="173">
        <v>0</v>
      </c>
      <c r="F10" s="173"/>
      <c r="G10" s="173">
        <v>0</v>
      </c>
      <c r="H10" s="173"/>
      <c r="I10" s="173">
        <f t="shared" si="0"/>
        <v>0</v>
      </c>
      <c r="J10" s="173"/>
      <c r="K10" s="173">
        <v>1386965</v>
      </c>
      <c r="L10" s="173"/>
      <c r="M10" s="173">
        <v>1386965000000</v>
      </c>
      <c r="N10" s="173"/>
      <c r="O10" s="173">
        <v>1316924480970</v>
      </c>
      <c r="P10" s="173"/>
      <c r="Q10" s="173">
        <f t="shared" si="1"/>
        <v>70040519030</v>
      </c>
      <c r="R10" s="127"/>
      <c r="T10" s="27"/>
      <c r="U10" s="157"/>
    </row>
    <row r="11" spans="1:21" ht="21.75" customHeight="1" x14ac:dyDescent="0.2">
      <c r="A11" s="159" t="s">
        <v>21</v>
      </c>
      <c r="C11" s="173">
        <v>10210000</v>
      </c>
      <c r="D11" s="173"/>
      <c r="E11" s="173">
        <v>68202963639</v>
      </c>
      <c r="F11" s="173"/>
      <c r="G11" s="173">
        <v>56754608776</v>
      </c>
      <c r="H11" s="173"/>
      <c r="I11" s="173">
        <f t="shared" si="0"/>
        <v>11448354863</v>
      </c>
      <c r="J11" s="173"/>
      <c r="K11" s="173">
        <v>13620691</v>
      </c>
      <c r="L11" s="173"/>
      <c r="M11" s="173">
        <v>94997651374</v>
      </c>
      <c r="N11" s="173"/>
      <c r="O11" s="173">
        <v>75713710992</v>
      </c>
      <c r="P11" s="173"/>
      <c r="Q11" s="173">
        <f t="shared" si="1"/>
        <v>19283940382</v>
      </c>
      <c r="R11" s="127"/>
      <c r="T11" s="27"/>
      <c r="U11" s="157"/>
    </row>
    <row r="12" spans="1:21" ht="21.75" customHeight="1" x14ac:dyDescent="0.2">
      <c r="A12" s="159" t="s">
        <v>200</v>
      </c>
      <c r="C12" s="173">
        <v>730000</v>
      </c>
      <c r="D12" s="173"/>
      <c r="E12" s="173">
        <v>699905209235</v>
      </c>
      <c r="F12" s="173"/>
      <c r="G12" s="173">
        <v>689607500059</v>
      </c>
      <c r="H12" s="173"/>
      <c r="I12" s="173">
        <f t="shared" si="0"/>
        <v>10297709176</v>
      </c>
      <c r="J12" s="173"/>
      <c r="K12" s="173">
        <v>730000</v>
      </c>
      <c r="L12" s="173"/>
      <c r="M12" s="173">
        <v>699905209235</v>
      </c>
      <c r="N12" s="173"/>
      <c r="O12" s="173">
        <v>689607500059</v>
      </c>
      <c r="P12" s="173"/>
      <c r="Q12" s="173">
        <f t="shared" si="1"/>
        <v>10297709176</v>
      </c>
      <c r="R12" s="127"/>
      <c r="T12" s="27"/>
      <c r="U12" s="157"/>
    </row>
    <row r="13" spans="1:21" ht="21.75" customHeight="1" x14ac:dyDescent="0.2">
      <c r="A13" s="159" t="s">
        <v>140</v>
      </c>
      <c r="C13" s="173">
        <v>0</v>
      </c>
      <c r="D13" s="173"/>
      <c r="E13" s="173">
        <v>0</v>
      </c>
      <c r="F13" s="173"/>
      <c r="G13" s="173">
        <v>0</v>
      </c>
      <c r="H13" s="173"/>
      <c r="I13" s="173">
        <f t="shared" si="0"/>
        <v>0</v>
      </c>
      <c r="J13" s="173"/>
      <c r="K13" s="173">
        <v>205000</v>
      </c>
      <c r="L13" s="173"/>
      <c r="M13" s="173">
        <v>205000000000</v>
      </c>
      <c r="N13" s="173"/>
      <c r="O13" s="173">
        <v>197126159608</v>
      </c>
      <c r="P13" s="173"/>
      <c r="Q13" s="173">
        <f t="shared" si="1"/>
        <v>7873840392</v>
      </c>
      <c r="R13" s="127"/>
      <c r="T13" s="27"/>
      <c r="U13" s="157"/>
    </row>
    <row r="14" spans="1:21" ht="21.75" customHeight="1" x14ac:dyDescent="0.2">
      <c r="A14" s="159" t="s">
        <v>201</v>
      </c>
      <c r="C14" s="173">
        <v>391000</v>
      </c>
      <c r="D14" s="173"/>
      <c r="E14" s="173">
        <v>374965930390</v>
      </c>
      <c r="F14" s="173"/>
      <c r="G14" s="173">
        <v>369391687809</v>
      </c>
      <c r="H14" s="173"/>
      <c r="I14" s="173">
        <f t="shared" si="0"/>
        <v>5574242581</v>
      </c>
      <c r="J14" s="173"/>
      <c r="K14" s="173">
        <v>391000</v>
      </c>
      <c r="L14" s="173"/>
      <c r="M14" s="173">
        <v>374965930390</v>
      </c>
      <c r="N14" s="173"/>
      <c r="O14" s="173">
        <v>369391687809</v>
      </c>
      <c r="P14" s="173"/>
      <c r="Q14" s="173">
        <f t="shared" si="1"/>
        <v>5574242581</v>
      </c>
      <c r="R14" s="127"/>
      <c r="T14" s="27"/>
      <c r="U14" s="157"/>
    </row>
    <row r="15" spans="1:21" ht="21.75" customHeight="1" x14ac:dyDescent="0.2">
      <c r="A15" s="144" t="s">
        <v>267</v>
      </c>
      <c r="C15" s="173">
        <v>583000</v>
      </c>
      <c r="D15" s="173"/>
      <c r="E15" s="173">
        <v>499717107685</v>
      </c>
      <c r="F15" s="173"/>
      <c r="G15" s="173">
        <v>494705554711</v>
      </c>
      <c r="H15" s="173"/>
      <c r="I15" s="173">
        <f t="shared" si="0"/>
        <v>5011552974</v>
      </c>
      <c r="J15" s="173"/>
      <c r="K15" s="173">
        <v>583000</v>
      </c>
      <c r="L15" s="173"/>
      <c r="M15" s="173">
        <v>499717107685</v>
      </c>
      <c r="N15" s="173"/>
      <c r="O15" s="173">
        <v>494705554711</v>
      </c>
      <c r="P15" s="173"/>
      <c r="Q15" s="173">
        <f t="shared" si="1"/>
        <v>5011552974</v>
      </c>
      <c r="R15" s="127"/>
      <c r="T15" s="27"/>
      <c r="U15" s="157"/>
    </row>
    <row r="16" spans="1:21" ht="21.75" customHeight="1" x14ac:dyDescent="0.2">
      <c r="A16" s="144" t="s">
        <v>62</v>
      </c>
      <c r="C16" s="173">
        <v>57874</v>
      </c>
      <c r="D16" s="173"/>
      <c r="E16" s="173">
        <v>57874000000</v>
      </c>
      <c r="F16" s="173"/>
      <c r="G16" s="173">
        <v>52881534125</v>
      </c>
      <c r="H16" s="173"/>
      <c r="I16" s="173">
        <f t="shared" si="0"/>
        <v>4992465875</v>
      </c>
      <c r="J16" s="173"/>
      <c r="K16" s="173">
        <v>57874</v>
      </c>
      <c r="L16" s="173"/>
      <c r="M16" s="173">
        <v>57874000000</v>
      </c>
      <c r="N16" s="173"/>
      <c r="O16" s="173">
        <v>52881534125</v>
      </c>
      <c r="P16" s="173"/>
      <c r="Q16" s="173">
        <f t="shared" si="1"/>
        <v>4992465875</v>
      </c>
      <c r="R16" s="127"/>
      <c r="T16" s="27"/>
      <c r="U16" s="157"/>
    </row>
    <row r="17" spans="1:21" ht="21.75" customHeight="1" x14ac:dyDescent="0.2">
      <c r="A17" s="144" t="s">
        <v>57</v>
      </c>
      <c r="C17" s="173">
        <v>49516</v>
      </c>
      <c r="D17" s="173"/>
      <c r="E17" s="173">
        <v>49516000000</v>
      </c>
      <c r="F17" s="173"/>
      <c r="G17" s="173">
        <v>44951034578</v>
      </c>
      <c r="H17" s="173"/>
      <c r="I17" s="173">
        <f t="shared" si="0"/>
        <v>4564965422</v>
      </c>
      <c r="J17" s="173"/>
      <c r="K17" s="173">
        <v>49516</v>
      </c>
      <c r="L17" s="173"/>
      <c r="M17" s="173">
        <v>49516000000</v>
      </c>
      <c r="N17" s="173"/>
      <c r="O17" s="173">
        <v>44951034578</v>
      </c>
      <c r="P17" s="173"/>
      <c r="Q17" s="173">
        <f t="shared" si="1"/>
        <v>4564965422</v>
      </c>
      <c r="R17" s="83"/>
      <c r="T17" s="27"/>
      <c r="U17" s="157"/>
    </row>
    <row r="18" spans="1:21" ht="21.75" customHeight="1" x14ac:dyDescent="0.2">
      <c r="A18" s="144" t="s">
        <v>131</v>
      </c>
      <c r="C18" s="173">
        <v>0</v>
      </c>
      <c r="D18" s="173"/>
      <c r="E18" s="173">
        <v>0</v>
      </c>
      <c r="F18" s="173"/>
      <c r="G18" s="173">
        <v>0</v>
      </c>
      <c r="H18" s="173"/>
      <c r="I18" s="173">
        <f t="shared" si="0"/>
        <v>0</v>
      </c>
      <c r="J18" s="173"/>
      <c r="K18" s="173">
        <v>7000000</v>
      </c>
      <c r="L18" s="173"/>
      <c r="M18" s="173">
        <v>94595510834</v>
      </c>
      <c r="N18" s="173"/>
      <c r="O18" s="173">
        <v>90597717000</v>
      </c>
      <c r="P18" s="173"/>
      <c r="Q18" s="173">
        <f t="shared" si="1"/>
        <v>3997793834</v>
      </c>
      <c r="R18" s="83"/>
      <c r="T18" s="27"/>
      <c r="U18" s="157"/>
    </row>
    <row r="19" spans="1:21" ht="21.75" customHeight="1" x14ac:dyDescent="0.2">
      <c r="A19" s="144" t="s">
        <v>38</v>
      </c>
      <c r="C19" s="173">
        <v>0</v>
      </c>
      <c r="D19" s="173"/>
      <c r="E19" s="173">
        <v>0</v>
      </c>
      <c r="F19" s="173"/>
      <c r="G19" s="173">
        <v>0</v>
      </c>
      <c r="H19" s="173"/>
      <c r="I19" s="173">
        <f t="shared" si="0"/>
        <v>0</v>
      </c>
      <c r="J19" s="173"/>
      <c r="K19" s="173">
        <v>393087</v>
      </c>
      <c r="L19" s="173"/>
      <c r="M19" s="173">
        <v>117693715427</v>
      </c>
      <c r="N19" s="173"/>
      <c r="O19" s="173">
        <v>114375128435</v>
      </c>
      <c r="P19" s="173"/>
      <c r="Q19" s="173">
        <f t="shared" si="1"/>
        <v>3318586992</v>
      </c>
      <c r="R19" s="83"/>
      <c r="T19" s="27"/>
      <c r="U19" s="157"/>
    </row>
    <row r="20" spans="1:21" ht="21.75" customHeight="1" x14ac:dyDescent="0.2">
      <c r="A20" s="144" t="s">
        <v>39</v>
      </c>
      <c r="C20" s="173">
        <v>0</v>
      </c>
      <c r="D20" s="173"/>
      <c r="E20" s="173">
        <v>0</v>
      </c>
      <c r="F20" s="173"/>
      <c r="G20" s="173">
        <v>0</v>
      </c>
      <c r="H20" s="173"/>
      <c r="I20" s="173">
        <f t="shared" si="0"/>
        <v>0</v>
      </c>
      <c r="J20" s="173"/>
      <c r="K20" s="173">
        <v>907358</v>
      </c>
      <c r="L20" s="173"/>
      <c r="M20" s="173">
        <v>14494363892</v>
      </c>
      <c r="N20" s="173"/>
      <c r="O20" s="173">
        <v>11963659308</v>
      </c>
      <c r="P20" s="173"/>
      <c r="Q20" s="173">
        <f t="shared" si="1"/>
        <v>2530704584</v>
      </c>
      <c r="R20" s="83"/>
      <c r="T20" s="27"/>
      <c r="U20" s="157"/>
    </row>
    <row r="21" spans="1:21" ht="21.75" customHeight="1" x14ac:dyDescent="0.2">
      <c r="A21" s="144" t="s">
        <v>61</v>
      </c>
      <c r="C21" s="173">
        <v>0</v>
      </c>
      <c r="D21" s="173"/>
      <c r="E21" s="173">
        <v>0</v>
      </c>
      <c r="F21" s="173"/>
      <c r="G21" s="173">
        <v>0</v>
      </c>
      <c r="H21" s="173"/>
      <c r="I21" s="173">
        <f t="shared" si="0"/>
        <v>0</v>
      </c>
      <c r="J21" s="173"/>
      <c r="K21" s="173">
        <v>33051</v>
      </c>
      <c r="L21" s="173"/>
      <c r="M21" s="173">
        <v>33051000000</v>
      </c>
      <c r="N21" s="173"/>
      <c r="O21" s="173">
        <v>31313997565</v>
      </c>
      <c r="P21" s="173"/>
      <c r="Q21" s="173">
        <f t="shared" si="1"/>
        <v>1737002435</v>
      </c>
      <c r="R21" s="127"/>
      <c r="T21" s="27"/>
      <c r="U21" s="157"/>
    </row>
    <row r="22" spans="1:21" ht="21.75" customHeight="1" x14ac:dyDescent="0.2">
      <c r="A22" s="144" t="s">
        <v>37</v>
      </c>
      <c r="C22" s="173">
        <v>0</v>
      </c>
      <c r="D22" s="173"/>
      <c r="E22" s="173">
        <v>0</v>
      </c>
      <c r="F22" s="173"/>
      <c r="G22" s="173">
        <v>0</v>
      </c>
      <c r="H22" s="173"/>
      <c r="I22" s="173">
        <f t="shared" si="0"/>
        <v>0</v>
      </c>
      <c r="J22" s="173"/>
      <c r="K22" s="173">
        <v>2500000</v>
      </c>
      <c r="L22" s="173"/>
      <c r="M22" s="173">
        <v>26593671877</v>
      </c>
      <c r="N22" s="173"/>
      <c r="O22" s="173">
        <v>25029000000</v>
      </c>
      <c r="P22" s="173"/>
      <c r="Q22" s="173">
        <f t="shared" si="1"/>
        <v>1564671877</v>
      </c>
      <c r="R22" s="127"/>
      <c r="T22" s="27"/>
      <c r="U22" s="157"/>
    </row>
    <row r="23" spans="1:21" ht="21.75" customHeight="1" x14ac:dyDescent="0.2">
      <c r="A23" s="144" t="s">
        <v>40</v>
      </c>
      <c r="C23" s="173">
        <v>0</v>
      </c>
      <c r="D23" s="173"/>
      <c r="E23" s="173">
        <v>0</v>
      </c>
      <c r="F23" s="173"/>
      <c r="G23" s="173">
        <v>0</v>
      </c>
      <c r="H23" s="173"/>
      <c r="I23" s="173">
        <f t="shared" si="0"/>
        <v>0</v>
      </c>
      <c r="J23" s="173"/>
      <c r="K23" s="173">
        <v>2500000</v>
      </c>
      <c r="L23" s="173"/>
      <c r="M23" s="173">
        <v>26092479400</v>
      </c>
      <c r="N23" s="173"/>
      <c r="O23" s="173">
        <v>25029000000</v>
      </c>
      <c r="P23" s="173"/>
      <c r="Q23" s="173">
        <f t="shared" si="1"/>
        <v>1063479400</v>
      </c>
      <c r="R23" s="127"/>
      <c r="T23" s="27"/>
      <c r="U23" s="157"/>
    </row>
    <row r="24" spans="1:21" ht="21.75" customHeight="1" x14ac:dyDescent="0.2">
      <c r="A24" s="144" t="s">
        <v>60</v>
      </c>
      <c r="C24" s="173">
        <v>0</v>
      </c>
      <c r="D24" s="173"/>
      <c r="E24" s="173">
        <v>0</v>
      </c>
      <c r="F24" s="173"/>
      <c r="G24" s="173">
        <v>0</v>
      </c>
      <c r="H24" s="173"/>
      <c r="I24" s="173">
        <f t="shared" si="0"/>
        <v>0</v>
      </c>
      <c r="J24" s="173"/>
      <c r="K24" s="173">
        <v>3000</v>
      </c>
      <c r="L24" s="173"/>
      <c r="M24" s="173">
        <v>3000000000</v>
      </c>
      <c r="N24" s="173"/>
      <c r="O24" s="173">
        <v>2657731625</v>
      </c>
      <c r="P24" s="173"/>
      <c r="Q24" s="173">
        <f t="shared" si="1"/>
        <v>342268375</v>
      </c>
      <c r="R24" s="128"/>
      <c r="T24" s="27"/>
      <c r="U24" s="157"/>
    </row>
    <row r="25" spans="1:21" ht="21.75" customHeight="1" x14ac:dyDescent="0.2">
      <c r="A25" s="144" t="s">
        <v>18</v>
      </c>
      <c r="C25" s="173">
        <v>654345</v>
      </c>
      <c r="D25" s="173"/>
      <c r="E25" s="173">
        <v>4936928029</v>
      </c>
      <c r="F25" s="173"/>
      <c r="G25" s="173">
        <v>4754801541</v>
      </c>
      <c r="H25" s="173"/>
      <c r="I25" s="173">
        <f t="shared" si="0"/>
        <v>182126488</v>
      </c>
      <c r="J25" s="173"/>
      <c r="K25" s="173">
        <v>654345</v>
      </c>
      <c r="L25" s="173"/>
      <c r="M25" s="173">
        <v>4936928029</v>
      </c>
      <c r="N25" s="173"/>
      <c r="O25" s="173">
        <v>4754801541</v>
      </c>
      <c r="P25" s="173"/>
      <c r="Q25" s="173">
        <f t="shared" si="1"/>
        <v>182126488</v>
      </c>
      <c r="R25" s="128"/>
      <c r="T25" s="27"/>
      <c r="U25" s="157"/>
    </row>
    <row r="26" spans="1:21" ht="21.75" customHeight="1" x14ac:dyDescent="0.2">
      <c r="A26" s="159" t="s">
        <v>91</v>
      </c>
      <c r="C26" s="173">
        <v>20000</v>
      </c>
      <c r="D26" s="173"/>
      <c r="E26" s="173">
        <v>19996375000</v>
      </c>
      <c r="F26" s="173"/>
      <c r="G26" s="173">
        <v>19996375000</v>
      </c>
      <c r="H26" s="173"/>
      <c r="I26" s="173">
        <f t="shared" si="0"/>
        <v>0</v>
      </c>
      <c r="J26" s="173"/>
      <c r="K26" s="173">
        <v>20000</v>
      </c>
      <c r="L26" s="173"/>
      <c r="M26" s="173">
        <v>19996375000</v>
      </c>
      <c r="N26" s="173"/>
      <c r="O26" s="173">
        <v>19996375000</v>
      </c>
      <c r="P26" s="173"/>
      <c r="Q26" s="173">
        <f t="shared" si="1"/>
        <v>0</v>
      </c>
      <c r="R26" s="128"/>
      <c r="T26" s="27"/>
      <c r="U26" s="157"/>
    </row>
    <row r="27" spans="1:21" ht="21.75" customHeight="1" x14ac:dyDescent="0.2">
      <c r="A27" s="159" t="s">
        <v>19</v>
      </c>
      <c r="C27" s="173">
        <v>68564</v>
      </c>
      <c r="D27" s="173"/>
      <c r="E27" s="173">
        <v>456645499</v>
      </c>
      <c r="F27" s="173"/>
      <c r="G27" s="173">
        <v>498655424</v>
      </c>
      <c r="H27" s="173"/>
      <c r="I27" s="173">
        <f t="shared" si="0"/>
        <v>-42009925</v>
      </c>
      <c r="J27" s="173"/>
      <c r="K27" s="173">
        <v>68565</v>
      </c>
      <c r="L27" s="173"/>
      <c r="M27" s="173">
        <v>456645500</v>
      </c>
      <c r="N27" s="173"/>
      <c r="O27" s="173">
        <v>498662697</v>
      </c>
      <c r="P27" s="173"/>
      <c r="Q27" s="173">
        <f t="shared" si="1"/>
        <v>-42017197</v>
      </c>
      <c r="R27" s="128"/>
      <c r="T27" s="27"/>
      <c r="U27" s="157"/>
    </row>
    <row r="28" spans="1:21" ht="21.75" customHeight="1" x14ac:dyDescent="0.2">
      <c r="A28" s="144" t="s">
        <v>139</v>
      </c>
      <c r="C28" s="173">
        <v>0</v>
      </c>
      <c r="D28" s="173"/>
      <c r="E28" s="173">
        <v>0</v>
      </c>
      <c r="F28" s="173"/>
      <c r="G28" s="173">
        <v>0</v>
      </c>
      <c r="H28" s="173"/>
      <c r="I28" s="173">
        <f t="shared" si="0"/>
        <v>0</v>
      </c>
      <c r="J28" s="173"/>
      <c r="K28" s="173">
        <v>117500</v>
      </c>
      <c r="L28" s="173"/>
      <c r="M28" s="173">
        <v>117483453125</v>
      </c>
      <c r="N28" s="173"/>
      <c r="O28" s="173">
        <v>117536968750</v>
      </c>
      <c r="P28" s="173"/>
      <c r="Q28" s="173">
        <f t="shared" si="1"/>
        <v>-53515625</v>
      </c>
      <c r="R28" s="127"/>
      <c r="T28" s="27"/>
      <c r="U28" s="157"/>
    </row>
    <row r="29" spans="1:21" ht="21.75" customHeight="1" x14ac:dyDescent="0.2">
      <c r="A29" s="144" t="s">
        <v>22</v>
      </c>
      <c r="C29" s="173">
        <v>0</v>
      </c>
      <c r="D29" s="173"/>
      <c r="E29" s="173">
        <v>0</v>
      </c>
      <c r="F29" s="173"/>
      <c r="G29" s="173">
        <v>0</v>
      </c>
      <c r="H29" s="173"/>
      <c r="I29" s="173">
        <f t="shared" si="0"/>
        <v>0</v>
      </c>
      <c r="J29" s="173"/>
      <c r="K29" s="173">
        <v>1</v>
      </c>
      <c r="L29" s="173"/>
      <c r="M29" s="173">
        <v>1</v>
      </c>
      <c r="N29" s="173"/>
      <c r="O29" s="173">
        <v>53861605200</v>
      </c>
      <c r="P29" s="173"/>
      <c r="Q29" s="173">
        <f t="shared" si="1"/>
        <v>-53861605199</v>
      </c>
      <c r="R29" s="128"/>
      <c r="T29" s="27"/>
      <c r="U29" s="157"/>
    </row>
    <row r="30" spans="1:21" ht="21.75" customHeight="1" x14ac:dyDescent="0.2">
      <c r="A30" s="144" t="s">
        <v>16</v>
      </c>
      <c r="C30" s="173">
        <v>1362500</v>
      </c>
      <c r="D30" s="173"/>
      <c r="E30" s="173">
        <v>3239708375</v>
      </c>
      <c r="F30" s="173"/>
      <c r="G30" s="173">
        <v>3958891104</v>
      </c>
      <c r="H30" s="173"/>
      <c r="I30" s="173">
        <f t="shared" si="0"/>
        <v>-719182729</v>
      </c>
      <c r="J30" s="173"/>
      <c r="K30" s="173">
        <v>1362500</v>
      </c>
      <c r="L30" s="173"/>
      <c r="M30" s="173">
        <v>3239708375</v>
      </c>
      <c r="N30" s="173"/>
      <c r="O30" s="173">
        <v>62071054104</v>
      </c>
      <c r="P30" s="173"/>
      <c r="Q30" s="173">
        <f t="shared" si="1"/>
        <v>-58831345729</v>
      </c>
      <c r="R30" s="127"/>
      <c r="T30" s="27"/>
      <c r="U30" s="157"/>
    </row>
    <row r="31" spans="1:21" ht="21.75" customHeight="1" x14ac:dyDescent="0.2">
      <c r="A31" s="32"/>
      <c r="E31" s="57">
        <f>SUM(E8:E30)</f>
        <v>1778810867852</v>
      </c>
      <c r="G31" s="57">
        <f>SUM(G8:G30)</f>
        <v>1737500643127</v>
      </c>
      <c r="I31" s="57">
        <f>SUM(I8:I30)</f>
        <v>41310224725</v>
      </c>
      <c r="M31" s="57">
        <f>SUM(M8:M30)</f>
        <v>10703863750144</v>
      </c>
      <c r="O31" s="57">
        <f>SUM(O8:O30)</f>
        <v>10335112588199</v>
      </c>
      <c r="Q31" s="126">
        <f>SUM(Q8:Q30)</f>
        <v>368751161945</v>
      </c>
      <c r="R31" s="126"/>
      <c r="T31" s="27"/>
    </row>
  </sheetData>
  <sheetProtection algorithmName="SHA-512" hashValue="kbvb1kZUEt3M6qhYUlyQCr6DcuqymBOqiT6u3yyz1Tsb6qICE9Kg+4bc+h93MTHM+tEfaW7OYtSzV+sYEhgnaw==" saltValue="uNlDVu0Q4eN7HfNAShiUlw==" spinCount="100000" sheet="1" objects="1" scenarios="1" selectLockedCells="1" autoFilter="0" selectUnlockedCells="1"/>
  <sortState xmlns:xlrd2="http://schemas.microsoft.com/office/spreadsheetml/2017/richdata2" ref="A8:Q30">
    <sortCondition descending="1" ref="Q8:Q30"/>
  </sortState>
  <mergeCells count="9">
    <mergeCell ref="S5:T7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9" scale="7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AF18"/>
  <sheetViews>
    <sheetView rightToLeft="1" view="pageBreakPreview" zoomScale="93" zoomScaleNormal="100" zoomScaleSheetLayoutView="93" workbookViewId="0">
      <selection activeCell="H26" sqref="H26"/>
    </sheetView>
  </sheetViews>
  <sheetFormatPr defaultRowHeight="15.75" x14ac:dyDescent="0.4"/>
  <cols>
    <col min="1" max="1" width="26.5703125" style="145" customWidth="1"/>
    <col min="2" max="2" width="0.5703125" style="145" hidden="1" customWidth="1"/>
    <col min="3" max="3" width="0.140625" style="145" hidden="1" customWidth="1"/>
    <col min="4" max="4" width="1" style="145" customWidth="1"/>
    <col min="5" max="5" width="4.7109375" style="145" hidden="1" customWidth="1"/>
    <col min="6" max="6" width="14.28515625" style="145" bestFit="1" customWidth="1"/>
    <col min="7" max="7" width="1.28515625" style="145" customWidth="1"/>
    <col min="8" max="8" width="21.42578125" style="145" bestFit="1" customWidth="1"/>
    <col min="9" max="9" width="1.28515625" style="145" customWidth="1"/>
    <col min="10" max="10" width="21.42578125" style="145" bestFit="1" customWidth="1"/>
    <col min="11" max="11" width="1.28515625" style="145" customWidth="1"/>
    <col min="12" max="12" width="11" style="145" customWidth="1"/>
    <col min="13" max="13" width="1.28515625" style="145" customWidth="1"/>
    <col min="14" max="14" width="13.85546875" style="145" bestFit="1" customWidth="1"/>
    <col min="15" max="15" width="1.28515625" style="145" customWidth="1"/>
    <col min="16" max="16" width="14.28515625" style="145" bestFit="1" customWidth="1"/>
    <col min="17" max="17" width="1.28515625" style="145" customWidth="1"/>
    <col min="18" max="18" width="18.85546875" style="145" bestFit="1" customWidth="1"/>
    <col min="19" max="19" width="1.28515625" style="145" customWidth="1"/>
    <col min="20" max="20" width="14.28515625" style="145" bestFit="1" customWidth="1"/>
    <col min="21" max="21" width="1.28515625" style="145" customWidth="1"/>
    <col min="22" max="22" width="17.5703125" style="145" bestFit="1" customWidth="1"/>
    <col min="23" max="23" width="1.28515625" style="145" customWidth="1"/>
    <col min="24" max="24" width="22" style="145" bestFit="1" customWidth="1"/>
    <col min="25" max="25" width="1.28515625" style="145" customWidth="1"/>
    <col min="26" max="26" width="20" style="145" bestFit="1" customWidth="1"/>
    <col min="27" max="27" width="1.28515625" style="145" customWidth="1"/>
    <col min="28" max="28" width="16.28515625" style="145" bestFit="1" customWidth="1"/>
    <col min="29" max="29" width="0.28515625" style="145" customWidth="1"/>
    <col min="30" max="30" width="9.140625" style="145"/>
    <col min="31" max="31" width="15.28515625" style="145" bestFit="1" customWidth="1"/>
    <col min="32" max="32" width="8.5703125" style="145" bestFit="1" customWidth="1"/>
    <col min="33" max="16384" width="9.140625" style="145"/>
  </cols>
  <sheetData>
    <row r="1" spans="1:32" ht="21" x14ac:dyDescent="0.4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E1" s="146">
        <v>30530053308124</v>
      </c>
      <c r="AF1" s="145" t="s">
        <v>198</v>
      </c>
    </row>
    <row r="2" spans="1:32" ht="21" x14ac:dyDescent="0.4">
      <c r="A2" s="254" t="s">
        <v>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</row>
    <row r="3" spans="1:32" ht="21" x14ac:dyDescent="0.4">
      <c r="A3" s="254" t="str">
        <f>'صورت وضعیت'!B6</f>
        <v>برای ماه منتهی به 1403/08/30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</row>
    <row r="4" spans="1:32" ht="21" x14ac:dyDescent="0.4">
      <c r="A4" s="238" t="s">
        <v>285</v>
      </c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39"/>
      <c r="AA4" s="239"/>
      <c r="AB4" s="239"/>
    </row>
    <row r="5" spans="1:32" ht="21" x14ac:dyDescent="0.4">
      <c r="A5" s="238" t="s">
        <v>286</v>
      </c>
      <c r="B5" s="238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</row>
    <row r="6" spans="1:32" ht="21" x14ac:dyDescent="0.4">
      <c r="F6" s="247" t="s">
        <v>197</v>
      </c>
      <c r="G6" s="247"/>
      <c r="H6" s="247"/>
      <c r="I6" s="247"/>
      <c r="J6" s="247"/>
      <c r="L6" s="247" t="s">
        <v>3</v>
      </c>
      <c r="M6" s="247"/>
      <c r="N6" s="247"/>
      <c r="O6" s="247"/>
      <c r="P6" s="247"/>
      <c r="Q6" s="247"/>
      <c r="R6" s="247"/>
      <c r="T6" s="247" t="s">
        <v>265</v>
      </c>
      <c r="U6" s="247"/>
      <c r="V6" s="247"/>
      <c r="W6" s="247"/>
      <c r="X6" s="247"/>
      <c r="Y6" s="247"/>
      <c r="Z6" s="247"/>
      <c r="AA6" s="247"/>
      <c r="AB6" s="247"/>
    </row>
    <row r="7" spans="1:32" ht="21" customHeight="1" x14ac:dyDescent="0.4">
      <c r="A7" s="246" t="s">
        <v>6</v>
      </c>
      <c r="B7" s="246"/>
      <c r="C7" s="246"/>
      <c r="E7" s="248" t="s">
        <v>7</v>
      </c>
      <c r="F7" s="248"/>
      <c r="G7" s="147"/>
      <c r="H7" s="250" t="s">
        <v>8</v>
      </c>
      <c r="I7" s="147"/>
      <c r="J7" s="250" t="s">
        <v>9</v>
      </c>
      <c r="L7" s="251" t="s">
        <v>4</v>
      </c>
      <c r="M7" s="251"/>
      <c r="N7" s="251"/>
      <c r="O7" s="147"/>
      <c r="P7" s="251" t="s">
        <v>5</v>
      </c>
      <c r="Q7" s="251"/>
      <c r="R7" s="251"/>
      <c r="T7" s="250" t="s">
        <v>7</v>
      </c>
      <c r="U7" s="147"/>
      <c r="V7" s="250" t="s">
        <v>11</v>
      </c>
      <c r="W7" s="147"/>
      <c r="X7" s="250" t="s">
        <v>8</v>
      </c>
      <c r="Y7" s="147"/>
      <c r="Z7" s="250" t="s">
        <v>9</v>
      </c>
      <c r="AA7" s="147"/>
      <c r="AB7" s="252" t="s">
        <v>12</v>
      </c>
    </row>
    <row r="8" spans="1:32" ht="21" x14ac:dyDescent="0.4">
      <c r="A8" s="247"/>
      <c r="B8" s="247"/>
      <c r="C8" s="247"/>
      <c r="E8" s="249"/>
      <c r="F8" s="249"/>
      <c r="H8" s="249"/>
      <c r="J8" s="249"/>
      <c r="L8" s="148" t="s">
        <v>7</v>
      </c>
      <c r="M8" s="147"/>
      <c r="N8" s="148" t="s">
        <v>8</v>
      </c>
      <c r="P8" s="148" t="s">
        <v>7</v>
      </c>
      <c r="Q8" s="147"/>
      <c r="R8" s="148" t="s">
        <v>10</v>
      </c>
      <c r="T8" s="249"/>
      <c r="V8" s="249"/>
      <c r="X8" s="249"/>
      <c r="Z8" s="249"/>
      <c r="AB8" s="253"/>
    </row>
    <row r="9" spans="1:32" ht="18.75" x14ac:dyDescent="0.4">
      <c r="A9" s="169" t="s">
        <v>13</v>
      </c>
      <c r="B9" s="169"/>
      <c r="C9" s="169"/>
      <c r="F9" s="187">
        <v>14152500</v>
      </c>
      <c r="G9" s="187"/>
      <c r="H9" s="187">
        <v>199767895368</v>
      </c>
      <c r="I9" s="187"/>
      <c r="J9" s="187">
        <v>38336097403.125</v>
      </c>
      <c r="K9" s="187"/>
      <c r="L9" s="187" t="s">
        <v>178</v>
      </c>
      <c r="M9" s="187"/>
      <c r="N9" s="187" t="s">
        <v>178</v>
      </c>
      <c r="O9" s="187"/>
      <c r="P9" s="187">
        <v>0</v>
      </c>
      <c r="Q9" s="187"/>
      <c r="R9" s="187">
        <v>0</v>
      </c>
      <c r="S9" s="187"/>
      <c r="T9" s="187">
        <v>14152500</v>
      </c>
      <c r="U9" s="187"/>
      <c r="V9" s="187">
        <v>3210</v>
      </c>
      <c r="W9" s="187"/>
      <c r="X9" s="187">
        <v>199767895368</v>
      </c>
      <c r="Y9" s="187"/>
      <c r="Z9" s="187">
        <v>45159219326.25</v>
      </c>
      <c r="AA9" s="234"/>
      <c r="AB9" s="235">
        <f t="shared" ref="AB9:AB14" si="0">Z9/$AE$1</f>
        <v>1.4791726326345196E-3</v>
      </c>
    </row>
    <row r="10" spans="1:32" ht="18.75" x14ac:dyDescent="0.4">
      <c r="A10" s="170" t="s">
        <v>17</v>
      </c>
      <c r="B10" s="170"/>
      <c r="C10" s="170"/>
      <c r="F10" s="187">
        <v>20450168</v>
      </c>
      <c r="G10" s="187"/>
      <c r="H10" s="187">
        <v>33667237103</v>
      </c>
      <c r="I10" s="187"/>
      <c r="J10" s="187">
        <v>19108780130.375999</v>
      </c>
      <c r="K10" s="187"/>
      <c r="L10" s="187" t="s">
        <v>178</v>
      </c>
      <c r="M10" s="187"/>
      <c r="N10" s="187" t="s">
        <v>178</v>
      </c>
      <c r="O10" s="187"/>
      <c r="P10" s="187">
        <v>0</v>
      </c>
      <c r="Q10" s="187"/>
      <c r="R10" s="187">
        <v>0</v>
      </c>
      <c r="S10" s="187"/>
      <c r="T10" s="187">
        <v>20450168</v>
      </c>
      <c r="U10" s="187"/>
      <c r="V10" s="187">
        <v>1105</v>
      </c>
      <c r="W10" s="187"/>
      <c r="X10" s="187">
        <v>33667237103</v>
      </c>
      <c r="Y10" s="187"/>
      <c r="Z10" s="187">
        <v>22462980897.942001</v>
      </c>
      <c r="AA10" s="234"/>
      <c r="AB10" s="236">
        <f t="shared" si="0"/>
        <v>7.3576618655836533E-4</v>
      </c>
    </row>
    <row r="11" spans="1:32" ht="18.75" x14ac:dyDescent="0.4">
      <c r="A11" s="170" t="s">
        <v>16</v>
      </c>
      <c r="B11" s="170"/>
      <c r="C11" s="170"/>
      <c r="F11" s="187">
        <v>1362500</v>
      </c>
      <c r="G11" s="187"/>
      <c r="H11" s="187">
        <v>3695828041</v>
      </c>
      <c r="I11" s="187"/>
      <c r="J11" s="187">
        <v>2902464466.875</v>
      </c>
      <c r="K11" s="187"/>
      <c r="L11" s="187" t="s">
        <v>178</v>
      </c>
      <c r="M11" s="187"/>
      <c r="N11" s="187" t="s">
        <v>178</v>
      </c>
      <c r="O11" s="187"/>
      <c r="P11" s="187">
        <v>-1362500</v>
      </c>
      <c r="Q11" s="187"/>
      <c r="R11" s="187">
        <v>3239708375</v>
      </c>
      <c r="S11" s="187"/>
      <c r="T11" s="187">
        <v>0</v>
      </c>
      <c r="U11" s="187"/>
      <c r="V11" s="187">
        <v>0</v>
      </c>
      <c r="W11" s="187"/>
      <c r="X11" s="187">
        <v>0</v>
      </c>
      <c r="Y11" s="187"/>
      <c r="Z11" s="187">
        <v>0</v>
      </c>
      <c r="AA11" s="234"/>
      <c r="AB11" s="237">
        <f t="shared" si="0"/>
        <v>0</v>
      </c>
    </row>
    <row r="12" spans="1:32" ht="18.75" x14ac:dyDescent="0.4">
      <c r="A12" s="170" t="s">
        <v>18</v>
      </c>
      <c r="B12" s="170"/>
      <c r="C12" s="170"/>
      <c r="F12" s="187">
        <v>654345</v>
      </c>
      <c r="G12" s="187"/>
      <c r="H12" s="187">
        <v>3735656358</v>
      </c>
      <c r="I12" s="187"/>
      <c r="J12" s="187">
        <v>4358026036.5749998</v>
      </c>
      <c r="K12" s="187"/>
      <c r="L12" s="187" t="s">
        <v>178</v>
      </c>
      <c r="M12" s="187"/>
      <c r="N12" s="187" t="s">
        <v>178</v>
      </c>
      <c r="O12" s="187"/>
      <c r="P12" s="187">
        <v>-654345</v>
      </c>
      <c r="Q12" s="187"/>
      <c r="R12" s="187">
        <v>4936928029</v>
      </c>
      <c r="S12" s="187"/>
      <c r="T12" s="187">
        <v>0</v>
      </c>
      <c r="U12" s="187"/>
      <c r="V12" s="187">
        <v>0</v>
      </c>
      <c r="W12" s="187"/>
      <c r="X12" s="187">
        <v>0</v>
      </c>
      <c r="Y12" s="187"/>
      <c r="Z12" s="187">
        <v>0</v>
      </c>
      <c r="AA12" s="234"/>
      <c r="AB12" s="236">
        <f t="shared" si="0"/>
        <v>0</v>
      </c>
    </row>
    <row r="13" spans="1:32" ht="18.75" x14ac:dyDescent="0.4">
      <c r="A13" s="170" t="s">
        <v>19</v>
      </c>
      <c r="B13" s="170"/>
      <c r="C13" s="170"/>
      <c r="F13" s="187">
        <v>68564</v>
      </c>
      <c r="G13" s="187"/>
      <c r="H13" s="187">
        <v>406839684</v>
      </c>
      <c r="I13" s="187"/>
      <c r="J13" s="187">
        <v>401439100.338</v>
      </c>
      <c r="K13" s="187"/>
      <c r="L13" s="187" t="s">
        <v>178</v>
      </c>
      <c r="M13" s="187"/>
      <c r="N13" s="187" t="s">
        <v>178</v>
      </c>
      <c r="O13" s="187"/>
      <c r="P13" s="187">
        <v>-68564</v>
      </c>
      <c r="Q13" s="187"/>
      <c r="R13" s="187">
        <v>456645499</v>
      </c>
      <c r="S13" s="187"/>
      <c r="T13" s="187">
        <v>0</v>
      </c>
      <c r="U13" s="187"/>
      <c r="V13" s="187">
        <v>0</v>
      </c>
      <c r="W13" s="187"/>
      <c r="X13" s="187">
        <v>0</v>
      </c>
      <c r="Y13" s="187"/>
      <c r="Z13" s="187">
        <v>0</v>
      </c>
      <c r="AA13" s="234"/>
      <c r="AB13" s="236">
        <f t="shared" si="0"/>
        <v>0</v>
      </c>
    </row>
    <row r="14" spans="1:32" ht="18.75" x14ac:dyDescent="0.4">
      <c r="A14" s="207" t="s">
        <v>21</v>
      </c>
      <c r="B14" s="207"/>
      <c r="C14" s="207"/>
      <c r="F14" s="187">
        <v>10210000</v>
      </c>
      <c r="G14" s="187"/>
      <c r="H14" s="187">
        <v>22234674093</v>
      </c>
      <c r="I14" s="187"/>
      <c r="J14" s="187">
        <v>58358190375</v>
      </c>
      <c r="K14" s="187"/>
      <c r="L14" s="187" t="s">
        <v>178</v>
      </c>
      <c r="M14" s="187"/>
      <c r="N14" s="187" t="s">
        <v>178</v>
      </c>
      <c r="O14" s="187"/>
      <c r="P14" s="187">
        <v>-10210000</v>
      </c>
      <c r="Q14" s="187"/>
      <c r="R14" s="187">
        <v>68202963639</v>
      </c>
      <c r="S14" s="187"/>
      <c r="T14" s="187">
        <v>0</v>
      </c>
      <c r="U14" s="187"/>
      <c r="V14" s="187">
        <v>0</v>
      </c>
      <c r="W14" s="187"/>
      <c r="X14" s="187">
        <v>0</v>
      </c>
      <c r="Y14" s="187"/>
      <c r="Z14" s="187">
        <v>0</v>
      </c>
      <c r="AA14" s="234"/>
      <c r="AB14" s="236">
        <f t="shared" si="0"/>
        <v>0</v>
      </c>
    </row>
    <row r="15" spans="1:32" ht="21.75" thickBot="1" x14ac:dyDescent="0.45">
      <c r="A15" s="245"/>
      <c r="B15" s="245"/>
      <c r="C15" s="245"/>
      <c r="D15" s="245"/>
      <c r="F15" s="198"/>
      <c r="G15" s="199"/>
      <c r="H15" s="200">
        <f>SUM(H9:H14)</f>
        <v>263508130647</v>
      </c>
      <c r="I15" s="199"/>
      <c r="J15" s="200">
        <f>SUM(J9:J14)</f>
        <v>123464997512.289</v>
      </c>
      <c r="K15" s="199"/>
      <c r="L15" s="201"/>
      <c r="M15" s="202"/>
      <c r="N15" s="203" t="s">
        <v>178</v>
      </c>
      <c r="O15" s="202"/>
      <c r="P15" s="201"/>
      <c r="Q15" s="202"/>
      <c r="R15" s="203">
        <f>SUM(R9:R14)</f>
        <v>76836245542</v>
      </c>
      <c r="S15" s="199"/>
      <c r="T15" s="198"/>
      <c r="U15" s="199"/>
      <c r="V15" s="198"/>
      <c r="W15" s="199"/>
      <c r="X15" s="200">
        <f>SUM(X9:X14)</f>
        <v>233435132471</v>
      </c>
      <c r="Y15" s="199"/>
      <c r="Z15" s="200">
        <f>SUM(Z9:Z14)</f>
        <v>67622200224.192001</v>
      </c>
      <c r="AB15" s="150">
        <f>SUM(AB9:AB14)</f>
        <v>2.214938819192885E-3</v>
      </c>
    </row>
    <row r="16" spans="1:32" ht="16.5" thickTop="1" x14ac:dyDescent="0.4">
      <c r="AB16" s="151"/>
    </row>
    <row r="17" spans="26:26" x14ac:dyDescent="0.4">
      <c r="Z17" s="152"/>
    </row>
    <row r="18" spans="26:26" x14ac:dyDescent="0.4">
      <c r="Z18" s="146"/>
    </row>
  </sheetData>
  <sheetProtection algorithmName="SHA-512" hashValue="2v7t6Qzt90SrPVXyfBA7vWKQ4Jpi85qakp/3ww+VsM7Xd7UibI1RAt1aOZ9F4RdQyCgVf8OjrqbaA2K7NkXXIA==" saltValue="g6TEBAMlONEviEiDg/QG6Q==" spinCount="100000" sheet="1" objects="1" scenarios="1" selectLockedCells="1" autoFilter="0" selectUnlockedCells="1"/>
  <sortState xmlns:xlrd2="http://schemas.microsoft.com/office/spreadsheetml/2017/richdata2" ref="A9:AB14">
    <sortCondition descending="1" ref="Z9:Z14"/>
  </sortState>
  <mergeCells count="18">
    <mergeCell ref="A1:AB1"/>
    <mergeCell ref="A2:AB2"/>
    <mergeCell ref="A3:AB3"/>
    <mergeCell ref="T6:AB6"/>
    <mergeCell ref="L7:N7"/>
    <mergeCell ref="P7:R7"/>
    <mergeCell ref="T7:T8"/>
    <mergeCell ref="V7:V8"/>
    <mergeCell ref="X7:X8"/>
    <mergeCell ref="Z7:Z8"/>
    <mergeCell ref="AB7:AB8"/>
    <mergeCell ref="A15:D15"/>
    <mergeCell ref="A7:C8"/>
    <mergeCell ref="E7:F8"/>
    <mergeCell ref="F6:J6"/>
    <mergeCell ref="L6:R6"/>
    <mergeCell ref="J7:J8"/>
    <mergeCell ref="H7:H8"/>
  </mergeCells>
  <pageMargins left="0.39" right="0.39" top="0.39" bottom="0.39" header="0" footer="0"/>
  <pageSetup paperSize="9" scale="57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 tint="0.39997558519241921"/>
    <pageSetUpPr fitToPage="1"/>
  </sheetPr>
  <dimension ref="A1:U30"/>
  <sheetViews>
    <sheetView rightToLeft="1" view="pageBreakPreview" topLeftCell="A13" zoomScale="115" zoomScaleNormal="100" zoomScaleSheetLayoutView="115" workbookViewId="0">
      <selection activeCell="Q32" sqref="Q32"/>
    </sheetView>
  </sheetViews>
  <sheetFormatPr defaultRowHeight="19.5" customHeight="1" x14ac:dyDescent="0.2"/>
  <cols>
    <col min="1" max="1" width="33.28515625" customWidth="1"/>
    <col min="2" max="2" width="1.28515625" customWidth="1"/>
    <col min="3" max="3" width="11.5703125" bestFit="1" customWidth="1"/>
    <col min="4" max="4" width="1.28515625" customWidth="1"/>
    <col min="5" max="5" width="19" bestFit="1" customWidth="1"/>
    <col min="6" max="6" width="1.28515625" customWidth="1"/>
    <col min="7" max="7" width="19.5703125" bestFit="1" customWidth="1"/>
    <col min="8" max="8" width="1.28515625" customWidth="1"/>
    <col min="9" max="9" width="15.5703125" customWidth="1"/>
    <col min="10" max="10" width="1.28515625" customWidth="1"/>
    <col min="11" max="11" width="11.5703125" bestFit="1" customWidth="1"/>
    <col min="12" max="12" width="1.28515625" customWidth="1"/>
    <col min="13" max="13" width="18.28515625" bestFit="1" customWidth="1"/>
    <col min="14" max="14" width="1.28515625" customWidth="1"/>
    <col min="15" max="15" width="19.42578125" bestFit="1" customWidth="1"/>
    <col min="16" max="16" width="1.28515625" customWidth="1"/>
    <col min="17" max="17" width="15.85546875" customWidth="1"/>
    <col min="18" max="18" width="1.28515625" customWidth="1"/>
    <col min="19" max="19" width="0.28515625" customWidth="1"/>
    <col min="20" max="20" width="13.85546875" bestFit="1" customWidth="1"/>
  </cols>
  <sheetData>
    <row r="1" spans="1:21" ht="19.5" customHeight="1" x14ac:dyDescent="0.25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56"/>
    </row>
    <row r="2" spans="1:21" ht="19.5" customHeight="1" x14ac:dyDescent="0.2">
      <c r="A2" s="254" t="s">
        <v>106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</row>
    <row r="3" spans="1:21" ht="19.5" customHeight="1" x14ac:dyDescent="0.2">
      <c r="A3" s="254" t="str">
        <f>'صورت وضعیت'!B6</f>
        <v>برای ماه منتهی به 1403/08/30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</row>
    <row r="5" spans="1:21" ht="19.5" customHeight="1" x14ac:dyDescent="0.2">
      <c r="A5" s="282" t="s">
        <v>176</v>
      </c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</row>
    <row r="6" spans="1:21" ht="19.5" customHeight="1" x14ac:dyDescent="0.2">
      <c r="A6" s="280" t="s">
        <v>109</v>
      </c>
      <c r="C6" s="266" t="s">
        <v>125</v>
      </c>
      <c r="D6" s="266"/>
      <c r="E6" s="266"/>
      <c r="F6" s="266"/>
      <c r="G6" s="266"/>
      <c r="H6" s="266"/>
      <c r="I6" s="266"/>
      <c r="K6" s="266" t="s">
        <v>126</v>
      </c>
      <c r="L6" s="266"/>
      <c r="M6" s="266"/>
      <c r="N6" s="266"/>
      <c r="O6" s="266"/>
      <c r="P6" s="266"/>
      <c r="Q6" s="266"/>
      <c r="R6" s="266"/>
    </row>
    <row r="7" spans="1:21" ht="41.25" customHeight="1" x14ac:dyDescent="0.2">
      <c r="A7" s="280"/>
      <c r="C7" s="30" t="s">
        <v>7</v>
      </c>
      <c r="D7" s="2"/>
      <c r="E7" s="30" t="s">
        <v>9</v>
      </c>
      <c r="F7" s="2"/>
      <c r="G7" s="30" t="s">
        <v>174</v>
      </c>
      <c r="H7" s="2"/>
      <c r="I7" s="30" t="s">
        <v>177</v>
      </c>
      <c r="K7" s="30" t="s">
        <v>7</v>
      </c>
      <c r="L7" s="2"/>
      <c r="M7" s="30" t="s">
        <v>9</v>
      </c>
      <c r="N7" s="2"/>
      <c r="O7" s="30" t="s">
        <v>174</v>
      </c>
      <c r="P7" s="2"/>
      <c r="Q7" s="290" t="s">
        <v>177</v>
      </c>
      <c r="R7" s="290"/>
    </row>
    <row r="8" spans="1:21" ht="19.5" customHeight="1" x14ac:dyDescent="0.2">
      <c r="A8" s="34" t="s">
        <v>267</v>
      </c>
      <c r="C8" s="40">
        <v>4302000</v>
      </c>
      <c r="E8" s="40">
        <v>4045297656881</v>
      </c>
      <c r="G8" s="40">
        <v>3650468775951</v>
      </c>
      <c r="I8" s="40">
        <f t="shared" ref="I8:I28" si="0">E8-G8</f>
        <v>394828880930</v>
      </c>
      <c r="K8" s="40">
        <v>4302000</v>
      </c>
      <c r="M8" s="40">
        <v>4045297656881</v>
      </c>
      <c r="O8" s="40">
        <v>3650468775951</v>
      </c>
      <c r="Q8" s="40">
        <f t="shared" ref="Q8:Q28" si="1">M8-O8</f>
        <v>394828880930</v>
      </c>
      <c r="R8" s="40"/>
      <c r="T8" s="231"/>
      <c r="U8" s="231"/>
    </row>
    <row r="9" spans="1:21" ht="19.5" customHeight="1" x14ac:dyDescent="0.2">
      <c r="A9" s="34" t="s">
        <v>80</v>
      </c>
      <c r="C9" s="40">
        <v>2100000</v>
      </c>
      <c r="E9" s="40">
        <v>2099619375000</v>
      </c>
      <c r="G9" s="40">
        <v>2097597441541</v>
      </c>
      <c r="I9" s="40">
        <f t="shared" si="0"/>
        <v>2021933459</v>
      </c>
      <c r="K9" s="40">
        <v>2100000</v>
      </c>
      <c r="M9" s="40">
        <v>2099619375000</v>
      </c>
      <c r="O9" s="40">
        <v>2027864882859</v>
      </c>
      <c r="Q9" s="40">
        <f t="shared" si="1"/>
        <v>71754492141</v>
      </c>
      <c r="R9" s="40"/>
      <c r="T9" s="231"/>
      <c r="U9" s="231"/>
    </row>
    <row r="10" spans="1:21" ht="19.5" customHeight="1" x14ac:dyDescent="0.2">
      <c r="A10" s="34" t="s">
        <v>39</v>
      </c>
      <c r="C10" s="40">
        <v>7422071</v>
      </c>
      <c r="E10" s="40">
        <v>138996834652</v>
      </c>
      <c r="G10" s="40">
        <v>136391197667</v>
      </c>
      <c r="I10" s="40">
        <f t="shared" si="0"/>
        <v>2605636985</v>
      </c>
      <c r="K10" s="40">
        <v>7422071</v>
      </c>
      <c r="M10" s="40">
        <v>138996834652</v>
      </c>
      <c r="O10" s="40">
        <v>105990684765</v>
      </c>
      <c r="Q10" s="40">
        <f t="shared" si="1"/>
        <v>33006149887</v>
      </c>
      <c r="R10" s="40"/>
      <c r="T10" s="231"/>
      <c r="U10" s="231"/>
    </row>
    <row r="11" spans="1:21" ht="19.5" customHeight="1" x14ac:dyDescent="0.2">
      <c r="A11" s="34" t="s">
        <v>200</v>
      </c>
      <c r="C11" s="40">
        <v>1590000</v>
      </c>
      <c r="E11" s="40">
        <v>1524422348360</v>
      </c>
      <c r="G11" s="40">
        <v>1501235337691</v>
      </c>
      <c r="I11" s="40">
        <f t="shared" si="0"/>
        <v>23187010669</v>
      </c>
      <c r="K11" s="40">
        <v>1590000</v>
      </c>
      <c r="M11" s="40">
        <v>1524422348360</v>
      </c>
      <c r="O11" s="40">
        <v>1502021815205</v>
      </c>
      <c r="Q11" s="40">
        <f t="shared" si="1"/>
        <v>22400533155</v>
      </c>
      <c r="R11" s="40"/>
      <c r="T11" s="231"/>
      <c r="U11" s="231"/>
    </row>
    <row r="12" spans="1:21" ht="19.5" customHeight="1" x14ac:dyDescent="0.2">
      <c r="A12" s="34" t="s">
        <v>202</v>
      </c>
      <c r="C12" s="40">
        <v>3528000</v>
      </c>
      <c r="E12" s="40">
        <v>3221217400504</v>
      </c>
      <c r="G12" s="40">
        <v>3206935117638</v>
      </c>
      <c r="I12" s="40">
        <f t="shared" si="0"/>
        <v>14282282866</v>
      </c>
      <c r="K12" s="40">
        <v>3528000</v>
      </c>
      <c r="M12" s="40">
        <v>3221217400504</v>
      </c>
      <c r="O12" s="40">
        <v>3199976493180</v>
      </c>
      <c r="Q12" s="40">
        <f t="shared" si="1"/>
        <v>21240907324</v>
      </c>
      <c r="R12" s="40"/>
      <c r="T12" s="231"/>
      <c r="U12" s="231"/>
    </row>
    <row r="13" spans="1:21" ht="19.5" customHeight="1" x14ac:dyDescent="0.2">
      <c r="A13" s="34" t="s">
        <v>51</v>
      </c>
      <c r="C13" s="40">
        <v>71600</v>
      </c>
      <c r="E13" s="40">
        <v>61782463898</v>
      </c>
      <c r="G13" s="40">
        <v>59604786673</v>
      </c>
      <c r="I13" s="40">
        <f t="shared" si="0"/>
        <v>2177677225</v>
      </c>
      <c r="K13" s="40">
        <v>71600</v>
      </c>
      <c r="M13" s="40">
        <v>61782463898</v>
      </c>
      <c r="O13" s="40">
        <v>50593412281</v>
      </c>
      <c r="Q13" s="40">
        <f t="shared" si="1"/>
        <v>11189051617</v>
      </c>
      <c r="R13" s="40"/>
      <c r="T13" s="231"/>
      <c r="U13" s="231"/>
    </row>
    <row r="14" spans="1:21" ht="19.5" customHeight="1" x14ac:dyDescent="0.2">
      <c r="A14" s="34" t="s">
        <v>38</v>
      </c>
      <c r="C14" s="40">
        <v>300047</v>
      </c>
      <c r="E14" s="40">
        <v>100161724739</v>
      </c>
      <c r="G14" s="40">
        <v>89724887414</v>
      </c>
      <c r="I14" s="40">
        <f t="shared" si="0"/>
        <v>10436837325</v>
      </c>
      <c r="K14" s="40">
        <v>300047</v>
      </c>
      <c r="M14" s="40">
        <v>100161724739</v>
      </c>
      <c r="O14" s="40">
        <v>89031429274</v>
      </c>
      <c r="Q14" s="40">
        <f t="shared" si="1"/>
        <v>11130295465</v>
      </c>
      <c r="R14" s="40"/>
      <c r="T14" s="231"/>
      <c r="U14" s="231"/>
    </row>
    <row r="15" spans="1:21" ht="19.5" customHeight="1" x14ac:dyDescent="0.2">
      <c r="A15" s="34" t="s">
        <v>54</v>
      </c>
      <c r="C15" s="40">
        <v>21826</v>
      </c>
      <c r="E15" s="40">
        <v>20899189795</v>
      </c>
      <c r="G15" s="40">
        <v>20425433219</v>
      </c>
      <c r="I15" s="40">
        <f t="shared" si="0"/>
        <v>473756576</v>
      </c>
      <c r="K15" s="40">
        <v>21826</v>
      </c>
      <c r="M15" s="40">
        <v>20899189795</v>
      </c>
      <c r="O15" s="40">
        <v>18846066902</v>
      </c>
      <c r="Q15" s="40">
        <f t="shared" si="1"/>
        <v>2053122893</v>
      </c>
      <c r="R15" s="40"/>
      <c r="T15" s="231"/>
      <c r="U15" s="231"/>
    </row>
    <row r="16" spans="1:21" ht="19.5" customHeight="1" x14ac:dyDescent="0.2">
      <c r="A16" s="34" t="s">
        <v>47</v>
      </c>
      <c r="C16" s="40">
        <v>17275</v>
      </c>
      <c r="E16" s="40">
        <v>16408448179</v>
      </c>
      <c r="G16" s="40">
        <v>15924663131</v>
      </c>
      <c r="I16" s="40">
        <f t="shared" si="0"/>
        <v>483785048</v>
      </c>
      <c r="K16" s="40">
        <v>17275</v>
      </c>
      <c r="M16" s="40">
        <v>16408448179</v>
      </c>
      <c r="O16" s="40">
        <v>14717364619</v>
      </c>
      <c r="Q16" s="40">
        <f t="shared" si="1"/>
        <v>1691083560</v>
      </c>
      <c r="R16" s="40"/>
      <c r="T16" s="231"/>
      <c r="U16" s="231"/>
    </row>
    <row r="17" spans="1:21" ht="19.5" customHeight="1" x14ac:dyDescent="0.2">
      <c r="A17" s="34" t="s">
        <v>65</v>
      </c>
      <c r="C17" s="40">
        <v>14722</v>
      </c>
      <c r="E17" s="40">
        <v>14592745385</v>
      </c>
      <c r="G17" s="40">
        <v>14249784958</v>
      </c>
      <c r="I17" s="40">
        <f t="shared" si="0"/>
        <v>342960427</v>
      </c>
      <c r="K17" s="40">
        <v>14722</v>
      </c>
      <c r="M17" s="40">
        <v>14592745385</v>
      </c>
      <c r="O17" s="40">
        <v>13087667039</v>
      </c>
      <c r="Q17" s="40">
        <f t="shared" si="1"/>
        <v>1505078346</v>
      </c>
      <c r="R17" s="40"/>
      <c r="T17" s="231"/>
      <c r="U17" s="231"/>
    </row>
    <row r="18" spans="1:21" ht="19.5" customHeight="1" x14ac:dyDescent="0.2">
      <c r="A18" s="34" t="s">
        <v>68</v>
      </c>
      <c r="C18" s="40">
        <v>11314</v>
      </c>
      <c r="E18" s="40">
        <v>11160256096</v>
      </c>
      <c r="G18" s="40">
        <v>10905850356</v>
      </c>
      <c r="I18" s="40">
        <f t="shared" si="0"/>
        <v>254405740</v>
      </c>
      <c r="K18" s="40">
        <v>11314</v>
      </c>
      <c r="M18" s="40">
        <v>11160256096</v>
      </c>
      <c r="O18" s="40">
        <v>10049690768</v>
      </c>
      <c r="Q18" s="40">
        <f t="shared" si="1"/>
        <v>1110565328</v>
      </c>
      <c r="R18" s="40"/>
      <c r="T18" s="231"/>
      <c r="U18" s="231"/>
    </row>
    <row r="19" spans="1:21" ht="19.5" customHeight="1" x14ac:dyDescent="0.2">
      <c r="A19" s="34" t="s">
        <v>88</v>
      </c>
      <c r="C19" s="40">
        <v>1000</v>
      </c>
      <c r="E19" s="40">
        <v>943039043</v>
      </c>
      <c r="G19" s="40">
        <v>943039043</v>
      </c>
      <c r="I19" s="40">
        <f t="shared" si="0"/>
        <v>0</v>
      </c>
      <c r="K19" s="40">
        <v>1000</v>
      </c>
      <c r="M19" s="40">
        <v>943039043</v>
      </c>
      <c r="O19" s="40">
        <v>924552394</v>
      </c>
      <c r="Q19" s="40">
        <f t="shared" si="1"/>
        <v>18486649</v>
      </c>
      <c r="R19" s="40"/>
      <c r="T19" s="231"/>
      <c r="U19" s="231"/>
    </row>
    <row r="20" spans="1:21" ht="19.5" customHeight="1" x14ac:dyDescent="0.2">
      <c r="A20" s="34" t="s">
        <v>83</v>
      </c>
      <c r="C20" s="40">
        <v>500000</v>
      </c>
      <c r="E20" s="40">
        <v>499909375000</v>
      </c>
      <c r="G20" s="40">
        <v>499909375000</v>
      </c>
      <c r="I20" s="40">
        <f t="shared" si="0"/>
        <v>0</v>
      </c>
      <c r="K20" s="40">
        <v>500000</v>
      </c>
      <c r="M20" s="40">
        <v>499909375000</v>
      </c>
      <c r="O20" s="40">
        <v>500000000000</v>
      </c>
      <c r="Q20" s="40">
        <f t="shared" si="1"/>
        <v>-90625000</v>
      </c>
      <c r="R20" s="40"/>
      <c r="T20" s="231"/>
      <c r="U20" s="231"/>
    </row>
    <row r="21" spans="1:21" ht="19.5" customHeight="1" x14ac:dyDescent="0.2">
      <c r="A21" s="34" t="s">
        <v>74</v>
      </c>
      <c r="C21" s="40">
        <v>1500000</v>
      </c>
      <c r="E21" s="40">
        <v>1499728125000</v>
      </c>
      <c r="G21" s="40">
        <v>1499728125000</v>
      </c>
      <c r="I21" s="40">
        <f t="shared" si="0"/>
        <v>0</v>
      </c>
      <c r="K21" s="40">
        <v>1500000</v>
      </c>
      <c r="M21" s="40">
        <v>1499728125000</v>
      </c>
      <c r="O21" s="40">
        <v>1499848125000</v>
      </c>
      <c r="Q21" s="40">
        <f t="shared" si="1"/>
        <v>-120000000</v>
      </c>
      <c r="R21" s="40"/>
      <c r="T21" s="231"/>
      <c r="U21" s="231"/>
    </row>
    <row r="22" spans="1:21" ht="19.5" customHeight="1" x14ac:dyDescent="0.2">
      <c r="A22" s="34" t="s">
        <v>268</v>
      </c>
      <c r="C22" s="40">
        <v>646000</v>
      </c>
      <c r="E22" s="40">
        <v>547967062965</v>
      </c>
      <c r="G22" s="40">
        <v>548164381035</v>
      </c>
      <c r="I22" s="40">
        <f t="shared" si="0"/>
        <v>-197318070</v>
      </c>
      <c r="K22" s="40">
        <v>646000</v>
      </c>
      <c r="M22" s="40">
        <v>547967062965</v>
      </c>
      <c r="O22" s="40">
        <v>548164381035</v>
      </c>
      <c r="Q22" s="40">
        <f t="shared" si="1"/>
        <v>-197318070</v>
      </c>
      <c r="R22" s="40"/>
      <c r="T22" s="231"/>
      <c r="U22" s="231"/>
    </row>
    <row r="23" spans="1:21" ht="19.5" customHeight="1" x14ac:dyDescent="0.2">
      <c r="A23" s="34" t="s">
        <v>191</v>
      </c>
      <c r="C23" s="40">
        <v>1500000</v>
      </c>
      <c r="E23" s="40">
        <v>1499728125000</v>
      </c>
      <c r="G23" s="40">
        <v>1499728125000</v>
      </c>
      <c r="I23" s="40">
        <f t="shared" si="0"/>
        <v>0</v>
      </c>
      <c r="K23" s="40">
        <v>1500000</v>
      </c>
      <c r="M23" s="40">
        <v>1499728125000</v>
      </c>
      <c r="O23" s="40">
        <v>1500000000000</v>
      </c>
      <c r="Q23" s="40">
        <f t="shared" si="1"/>
        <v>-271875000</v>
      </c>
      <c r="R23" s="40"/>
      <c r="T23" s="231"/>
      <c r="U23" s="231"/>
    </row>
    <row r="24" spans="1:21" ht="19.5" customHeight="1" x14ac:dyDescent="0.2">
      <c r="A24" s="34" t="s">
        <v>199</v>
      </c>
      <c r="C24" s="40">
        <v>1499971</v>
      </c>
      <c r="E24" s="40">
        <v>1499699130256</v>
      </c>
      <c r="G24" s="40">
        <v>1499699130256</v>
      </c>
      <c r="I24" s="40">
        <f t="shared" si="0"/>
        <v>0</v>
      </c>
      <c r="K24" s="40">
        <v>1499971</v>
      </c>
      <c r="M24" s="40">
        <v>1499699130256</v>
      </c>
      <c r="O24" s="40">
        <v>1500205374093</v>
      </c>
      <c r="Q24" s="40">
        <f t="shared" si="1"/>
        <v>-506243837</v>
      </c>
      <c r="R24" s="40"/>
      <c r="T24" s="231"/>
      <c r="U24" s="231"/>
    </row>
    <row r="25" spans="1:21" ht="19.5" customHeight="1" x14ac:dyDescent="0.2">
      <c r="A25" s="158" t="s">
        <v>266</v>
      </c>
      <c r="C25" s="40">
        <v>1984800</v>
      </c>
      <c r="E25" s="40">
        <v>1683599112342</v>
      </c>
      <c r="G25" s="40">
        <v>1684205233657</v>
      </c>
      <c r="I25" s="40">
        <f t="shared" si="0"/>
        <v>-606121315</v>
      </c>
      <c r="K25" s="40">
        <v>1984800</v>
      </c>
      <c r="M25" s="40">
        <v>1683599112342</v>
      </c>
      <c r="O25" s="40">
        <v>1684205233657</v>
      </c>
      <c r="Q25" s="40">
        <f t="shared" si="1"/>
        <v>-606121315</v>
      </c>
      <c r="R25" s="40"/>
      <c r="T25" s="231"/>
      <c r="U25" s="231"/>
    </row>
    <row r="26" spans="1:21" ht="19.5" customHeight="1" x14ac:dyDescent="0.2">
      <c r="A26" s="158" t="s">
        <v>17</v>
      </c>
      <c r="C26" s="40">
        <v>20450168</v>
      </c>
      <c r="E26" s="40">
        <v>22462980897</v>
      </c>
      <c r="G26" s="40">
        <v>19108780130</v>
      </c>
      <c r="I26" s="40">
        <f t="shared" si="0"/>
        <v>3354200767</v>
      </c>
      <c r="K26" s="40">
        <v>20450168</v>
      </c>
      <c r="M26" s="40">
        <v>22462980897</v>
      </c>
      <c r="O26" s="40">
        <v>27097876502</v>
      </c>
      <c r="Q26" s="40">
        <f t="shared" si="1"/>
        <v>-4634895605</v>
      </c>
      <c r="R26" s="40"/>
      <c r="T26" s="231"/>
      <c r="U26" s="231"/>
    </row>
    <row r="27" spans="1:21" ht="19.5" customHeight="1" x14ac:dyDescent="0.2">
      <c r="A27" s="34" t="s">
        <v>77</v>
      </c>
      <c r="C27" s="40">
        <v>526865</v>
      </c>
      <c r="E27" s="40">
        <v>481830799185</v>
      </c>
      <c r="G27" s="40">
        <v>479572538314</v>
      </c>
      <c r="I27" s="40">
        <f t="shared" si="0"/>
        <v>2258260871</v>
      </c>
      <c r="K27" s="40">
        <v>526865</v>
      </c>
      <c r="M27" s="40">
        <v>481830799185</v>
      </c>
      <c r="O27" s="40">
        <v>500020153650</v>
      </c>
      <c r="Q27" s="40">
        <f t="shared" si="1"/>
        <v>-18189354465</v>
      </c>
      <c r="R27" s="40"/>
      <c r="T27" s="231"/>
      <c r="U27" s="231"/>
    </row>
    <row r="28" spans="1:21" ht="19.5" customHeight="1" x14ac:dyDescent="0.2">
      <c r="A28" s="34" t="s">
        <v>13</v>
      </c>
      <c r="C28" s="40">
        <v>14152500</v>
      </c>
      <c r="E28" s="40">
        <v>45159219326</v>
      </c>
      <c r="G28" s="40">
        <v>38336097403</v>
      </c>
      <c r="I28" s="40">
        <f t="shared" si="0"/>
        <v>6823121923</v>
      </c>
      <c r="K28" s="40">
        <v>14152500</v>
      </c>
      <c r="M28" s="40">
        <v>45159219326</v>
      </c>
      <c r="O28" s="40">
        <v>65164331439</v>
      </c>
      <c r="Q28" s="40">
        <f t="shared" si="1"/>
        <v>-20005112113</v>
      </c>
      <c r="R28" s="40"/>
      <c r="T28" s="231"/>
      <c r="U28" s="231"/>
    </row>
    <row r="29" spans="1:21" ht="19.5" customHeight="1" thickBot="1" x14ac:dyDescent="0.55000000000000004">
      <c r="A29" s="32"/>
      <c r="E29" s="55">
        <f>SUM(E8:E28)</f>
        <v>19035585412503</v>
      </c>
      <c r="G29" s="58">
        <f>SUM(G8:G28)</f>
        <v>18572858101077</v>
      </c>
      <c r="I29" s="55">
        <f>SUM(I8:I28)</f>
        <v>462727311426</v>
      </c>
      <c r="M29" s="55">
        <f>SUM(M8:M28)</f>
        <v>19035585412503</v>
      </c>
      <c r="O29" s="58">
        <f>SUM(O8:O28)</f>
        <v>18508278310613</v>
      </c>
      <c r="Q29" s="291">
        <f>SUM(Q8:Q28)</f>
        <v>527307101890</v>
      </c>
      <c r="R29" s="291"/>
    </row>
    <row r="30" spans="1:21" ht="19.5" customHeight="1" thickTop="1" x14ac:dyDescent="0.2"/>
  </sheetData>
  <sheetProtection algorithmName="SHA-512" hashValue="A3wsElZdqYJdPflhYK2Cwv4zB69woFS/2Plhiw93yTdei3aNIH3nXc9jeb7R9PANAWsh7MNynjOCY5/GZWhCGw==" saltValue="c5m07CRSzUGOz8kvfis+uA==" spinCount="100000" sheet="1" objects="1" scenarios="1" selectLockedCells="1" autoFilter="0" selectUnlockedCells="1"/>
  <sortState xmlns:xlrd2="http://schemas.microsoft.com/office/spreadsheetml/2017/richdata2" ref="A8:Q28">
    <sortCondition descending="1" ref="Q8:Q28"/>
  </sortState>
  <mergeCells count="9">
    <mergeCell ref="Q29:R29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9" scale="8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U7"/>
  <sheetViews>
    <sheetView rightToLeft="1" view="pageBreakPreview" zoomScale="106" zoomScaleNormal="100" zoomScaleSheetLayoutView="106" workbookViewId="0">
      <selection activeCell="A36" sqref="A36"/>
    </sheetView>
  </sheetViews>
  <sheetFormatPr defaultRowHeight="12.75" x14ac:dyDescent="0.2"/>
  <cols>
    <col min="1" max="1" width="30.5703125" bestFit="1" customWidth="1"/>
    <col min="2" max="2" width="1.28515625" customWidth="1"/>
    <col min="3" max="3" width="14.28515625" bestFit="1" customWidth="1"/>
    <col min="4" max="4" width="1.28515625" customWidth="1"/>
    <col min="5" max="5" width="10.85546875" bestFit="1" customWidth="1"/>
    <col min="6" max="6" width="1.28515625" customWidth="1"/>
    <col min="7" max="7" width="10.85546875" bestFit="1" customWidth="1"/>
    <col min="8" max="8" width="1.28515625" customWidth="1"/>
    <col min="9" max="9" width="12" bestFit="1" customWidth="1"/>
    <col min="10" max="10" width="1.28515625" customWidth="1"/>
    <col min="11" max="11" width="14.28515625" bestFit="1" customWidth="1"/>
    <col min="12" max="12" width="1.28515625" customWidth="1"/>
    <col min="13" max="13" width="10.85546875" bestFit="1" customWidth="1"/>
    <col min="14" max="14" width="1.28515625" customWidth="1"/>
    <col min="15" max="15" width="10.42578125" bestFit="1" customWidth="1"/>
    <col min="16" max="16" width="1.28515625" customWidth="1"/>
    <col min="17" max="17" width="12" bestFit="1" customWidth="1"/>
    <col min="18" max="18" width="1.28515625" customWidth="1"/>
    <col min="19" max="19" width="0.28515625" customWidth="1"/>
    <col min="20" max="20" width="13" customWidth="1"/>
    <col min="21" max="21" width="7.7109375" customWidth="1"/>
    <col min="22" max="22" width="0.28515625" customWidth="1"/>
  </cols>
  <sheetData>
    <row r="1" spans="1:21" ht="25.5" x14ac:dyDescent="0.2">
      <c r="A1" s="255" t="s">
        <v>0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76"/>
      <c r="S1" s="76"/>
      <c r="T1" s="76"/>
      <c r="U1" s="76"/>
    </row>
    <row r="2" spans="1:21" ht="25.5" x14ac:dyDescent="0.2">
      <c r="A2" s="255" t="s">
        <v>1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76"/>
      <c r="S2" s="76"/>
      <c r="T2" s="76"/>
      <c r="U2" s="76"/>
    </row>
    <row r="3" spans="1:21" ht="25.5" x14ac:dyDescent="0.2">
      <c r="A3" s="255" t="str">
        <f>'صورت وضعیت'!B6</f>
        <v>برای ماه منتهی به 1403/08/30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76"/>
      <c r="S3" s="76"/>
      <c r="T3" s="76"/>
      <c r="U3" s="76"/>
    </row>
    <row r="4" spans="1:21" ht="22.5" x14ac:dyDescent="0.2">
      <c r="A4" s="256" t="s">
        <v>24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77"/>
      <c r="S4" s="77"/>
      <c r="T4" s="77"/>
      <c r="U4" s="77"/>
    </row>
    <row r="5" spans="1:21" ht="21" x14ac:dyDescent="0.2">
      <c r="C5" s="247" t="str">
        <f>سهام!F6</f>
        <v>1403/07/30</v>
      </c>
      <c r="D5" s="247"/>
      <c r="E5" s="247"/>
      <c r="F5" s="247"/>
      <c r="G5" s="247"/>
      <c r="H5" s="247"/>
      <c r="I5" s="247"/>
      <c r="K5" s="247" t="str">
        <f>سهام!T6</f>
        <v>1403/08/30</v>
      </c>
      <c r="L5" s="247"/>
      <c r="M5" s="247"/>
      <c r="N5" s="247"/>
      <c r="O5" s="247"/>
      <c r="P5" s="247"/>
      <c r="Q5" s="247"/>
    </row>
    <row r="6" spans="1:21" ht="21" x14ac:dyDescent="0.2">
      <c r="A6" s="78" t="s">
        <v>6</v>
      </c>
      <c r="C6" s="74" t="s">
        <v>26</v>
      </c>
      <c r="D6" s="2"/>
      <c r="E6" s="74" t="s">
        <v>27</v>
      </c>
      <c r="F6" s="2"/>
      <c r="G6" s="74" t="s">
        <v>28</v>
      </c>
      <c r="H6" s="2"/>
      <c r="I6" s="74" t="s">
        <v>29</v>
      </c>
      <c r="K6" s="79" t="s">
        <v>26</v>
      </c>
      <c r="L6" s="2"/>
      <c r="M6" s="79" t="s">
        <v>27</v>
      </c>
      <c r="N6" s="2"/>
      <c r="O6" s="79" t="s">
        <v>28</v>
      </c>
      <c r="P6" s="2"/>
      <c r="Q6" s="79" t="s">
        <v>29</v>
      </c>
    </row>
    <row r="7" spans="1:21" x14ac:dyDescent="0.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</sheetData>
  <mergeCells count="6">
    <mergeCell ref="K5:Q5"/>
    <mergeCell ref="C5:I5"/>
    <mergeCell ref="A1:Q1"/>
    <mergeCell ref="A2:Q2"/>
    <mergeCell ref="A3:Q3"/>
    <mergeCell ref="A4:Q4"/>
  </mergeCells>
  <pageMargins left="0.39" right="0.39" top="0.39" bottom="0.39" header="0" footer="0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  <pageSetUpPr fitToPage="1"/>
  </sheetPr>
  <dimension ref="A1:Y13"/>
  <sheetViews>
    <sheetView rightToLeft="1" view="pageBreakPreview" zoomScale="91" zoomScaleNormal="100" zoomScaleSheetLayoutView="91" workbookViewId="0">
      <selection activeCell="K23" sqref="K23"/>
    </sheetView>
  </sheetViews>
  <sheetFormatPr defaultRowHeight="12.75" x14ac:dyDescent="0.2"/>
  <cols>
    <col min="1" max="1" width="30.85546875" bestFit="1" customWidth="1"/>
    <col min="2" max="2" width="1.28515625" customWidth="1"/>
    <col min="3" max="3" width="15.5703125" customWidth="1"/>
    <col min="4" max="4" width="1.28515625" customWidth="1"/>
    <col min="5" max="5" width="15.140625" customWidth="1"/>
    <col min="6" max="6" width="1.28515625" customWidth="1"/>
    <col min="7" max="7" width="15" customWidth="1"/>
    <col min="8" max="8" width="1.28515625" customWidth="1"/>
    <col min="9" max="9" width="13.85546875" bestFit="1" customWidth="1"/>
    <col min="10" max="10" width="1.28515625" customWidth="1"/>
    <col min="11" max="11" width="20.7109375" bestFit="1" customWidth="1"/>
    <col min="12" max="12" width="1.28515625" customWidth="1"/>
    <col min="13" max="13" width="13.7109375" customWidth="1"/>
    <col min="14" max="14" width="1.28515625" customWidth="1"/>
    <col min="15" max="15" width="20.140625" customWidth="1"/>
    <col min="16" max="16" width="1.28515625" customWidth="1"/>
    <col min="17" max="17" width="13.85546875" bestFit="1" customWidth="1"/>
    <col min="18" max="18" width="1.28515625" customWidth="1"/>
    <col min="19" max="19" width="13.7109375" customWidth="1"/>
    <col min="20" max="20" width="1.28515625" customWidth="1"/>
    <col min="21" max="21" width="21.28515625" bestFit="1" customWidth="1"/>
    <col min="22" max="22" width="1.28515625" customWidth="1"/>
    <col min="23" max="23" width="21.140625" bestFit="1" customWidth="1"/>
    <col min="24" max="24" width="1.28515625" customWidth="1"/>
    <col min="25" max="25" width="11.42578125" customWidth="1"/>
    <col min="26" max="26" width="0.28515625" customWidth="1"/>
  </cols>
  <sheetData>
    <row r="1" spans="1:25" ht="29.1" customHeight="1" x14ac:dyDescent="0.2">
      <c r="A1" s="262" t="s">
        <v>0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</row>
    <row r="2" spans="1:25" ht="21.75" customHeight="1" x14ac:dyDescent="0.2">
      <c r="A2" s="262" t="s">
        <v>1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</row>
    <row r="3" spans="1:25" ht="21.75" customHeight="1" x14ac:dyDescent="0.2">
      <c r="A3" s="262" t="str">
        <f>'صورت وضعیت'!B6</f>
        <v>برای ماه منتهی به 1403/08/30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  <c r="X3" s="262"/>
      <c r="Y3" s="262"/>
    </row>
    <row r="4" spans="1:25" ht="14.45" customHeight="1" x14ac:dyDescent="0.2"/>
    <row r="5" spans="1:25" ht="22.5" x14ac:dyDescent="0.2">
      <c r="A5" s="258" t="s">
        <v>189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</row>
    <row r="6" spans="1:25" ht="14.45" customHeight="1" x14ac:dyDescent="0.2">
      <c r="A6" s="68"/>
      <c r="B6" s="15"/>
      <c r="C6" s="15"/>
      <c r="D6" s="15"/>
      <c r="E6" s="68"/>
      <c r="F6" s="68"/>
      <c r="G6" s="15"/>
      <c r="H6" s="15"/>
      <c r="I6" s="15"/>
      <c r="J6" s="15"/>
      <c r="K6" s="15"/>
      <c r="L6" s="68"/>
      <c r="M6" s="68"/>
      <c r="N6" s="15"/>
      <c r="O6" s="15"/>
      <c r="P6" s="15"/>
      <c r="Q6" s="15"/>
      <c r="R6" s="15"/>
      <c r="S6" s="68"/>
      <c r="T6" s="68"/>
      <c r="U6" s="15"/>
      <c r="V6" s="15"/>
      <c r="W6" s="15"/>
      <c r="X6" s="15"/>
      <c r="Y6" s="15"/>
    </row>
    <row r="7" spans="1:25" ht="18.75" customHeight="1" x14ac:dyDescent="0.2">
      <c r="C7" s="247" t="str">
        <f>سهام!F6</f>
        <v>1403/07/30</v>
      </c>
      <c r="D7" s="247"/>
      <c r="E7" s="247"/>
      <c r="F7" s="247"/>
      <c r="G7" s="247"/>
      <c r="I7" s="247" t="s">
        <v>3</v>
      </c>
      <c r="J7" s="247"/>
      <c r="K7" s="247"/>
      <c r="L7" s="247"/>
      <c r="M7" s="247"/>
      <c r="N7" s="247"/>
      <c r="O7" s="247"/>
      <c r="Q7" s="247" t="str">
        <f>سهام!T6</f>
        <v>1403/08/30</v>
      </c>
      <c r="R7" s="247"/>
      <c r="S7" s="247"/>
      <c r="T7" s="247"/>
      <c r="U7" s="247"/>
      <c r="V7" s="247"/>
      <c r="W7" s="247"/>
      <c r="X7" s="247"/>
      <c r="Y7" s="247"/>
    </row>
    <row r="8" spans="1:25" ht="14.45" customHeight="1" x14ac:dyDescent="0.2">
      <c r="A8" s="246" t="s">
        <v>34</v>
      </c>
      <c r="C8" s="257" t="s">
        <v>35</v>
      </c>
      <c r="D8" s="2"/>
      <c r="E8" s="257" t="s">
        <v>8</v>
      </c>
      <c r="F8" s="2"/>
      <c r="G8" s="257" t="s">
        <v>9</v>
      </c>
      <c r="I8" s="259" t="s">
        <v>32</v>
      </c>
      <c r="J8" s="259"/>
      <c r="K8" s="259"/>
      <c r="L8" s="2"/>
      <c r="M8" s="259" t="s">
        <v>33</v>
      </c>
      <c r="N8" s="259"/>
      <c r="O8" s="259"/>
      <c r="Q8" s="257" t="s">
        <v>7</v>
      </c>
      <c r="R8" s="2"/>
      <c r="S8" s="260" t="s">
        <v>36</v>
      </c>
      <c r="T8" s="2"/>
      <c r="U8" s="257" t="s">
        <v>8</v>
      </c>
      <c r="V8" s="2"/>
      <c r="W8" s="257" t="s">
        <v>9</v>
      </c>
      <c r="X8" s="2"/>
      <c r="Y8" s="260" t="s">
        <v>12</v>
      </c>
    </row>
    <row r="9" spans="1:25" ht="24" customHeight="1" x14ac:dyDescent="0.2">
      <c r="A9" s="247"/>
      <c r="C9" s="247"/>
      <c r="E9" s="247"/>
      <c r="G9" s="247"/>
      <c r="I9" s="64" t="s">
        <v>7</v>
      </c>
      <c r="J9" s="2"/>
      <c r="K9" s="64" t="s">
        <v>8</v>
      </c>
      <c r="M9" s="3" t="s">
        <v>7</v>
      </c>
      <c r="N9" s="2"/>
      <c r="O9" s="3" t="s">
        <v>10</v>
      </c>
      <c r="Q9" s="247"/>
      <c r="S9" s="261"/>
      <c r="U9" s="247"/>
      <c r="W9" s="247"/>
      <c r="Y9" s="261"/>
    </row>
    <row r="10" spans="1:25" ht="21.75" customHeight="1" x14ac:dyDescent="0.2">
      <c r="A10" s="204" t="s">
        <v>39</v>
      </c>
      <c r="C10" s="38">
        <v>6310571</v>
      </c>
      <c r="E10" s="38">
        <v>74086405340</v>
      </c>
      <c r="G10" s="38">
        <v>116510923849.078</v>
      </c>
      <c r="I10" s="81">
        <v>1111500</v>
      </c>
      <c r="J10" s="82"/>
      <c r="K10" s="137">
        <v>19880273818</v>
      </c>
      <c r="M10" s="139">
        <v>0</v>
      </c>
      <c r="O10" s="139">
        <v>0</v>
      </c>
      <c r="Q10" s="84">
        <v>7422071</v>
      </c>
      <c r="R10" s="72"/>
      <c r="S10" s="84">
        <v>18750</v>
      </c>
      <c r="T10" s="72"/>
      <c r="U10" s="84">
        <v>93966679158</v>
      </c>
      <c r="V10" s="72"/>
      <c r="W10" s="84">
        <v>138996834652</v>
      </c>
      <c r="X10" s="72"/>
      <c r="Y10" s="87">
        <f>W10/سهام!$AE$1</f>
        <v>4.5527871585803346E-3</v>
      </c>
    </row>
    <row r="11" spans="1:25" ht="21.75" customHeight="1" x14ac:dyDescent="0.2">
      <c r="A11" s="206" t="s">
        <v>38</v>
      </c>
      <c r="C11" s="37">
        <v>100260</v>
      </c>
      <c r="E11" s="37">
        <v>29528122983</v>
      </c>
      <c r="G11" s="37">
        <v>29766494222.797501</v>
      </c>
      <c r="I11" s="81">
        <v>199787</v>
      </c>
      <c r="J11" s="82"/>
      <c r="K11" s="137">
        <v>59958393192</v>
      </c>
      <c r="M11" s="122">
        <v>0</v>
      </c>
      <c r="N11" s="72"/>
      <c r="O11" s="139">
        <v>0</v>
      </c>
      <c r="Q11" s="81">
        <v>300047</v>
      </c>
      <c r="R11" s="72"/>
      <c r="S11" s="81">
        <v>334217</v>
      </c>
      <c r="T11" s="72"/>
      <c r="U11" s="81">
        <v>89486516175</v>
      </c>
      <c r="V11" s="72"/>
      <c r="W11" s="81">
        <v>100161724739</v>
      </c>
      <c r="X11" s="72"/>
      <c r="Y11" s="87">
        <f>W11/سهام!$AE$1</f>
        <v>3.2807582655726029E-3</v>
      </c>
    </row>
    <row r="12" spans="1:25" ht="21.75" customHeight="1" thickBot="1" x14ac:dyDescent="0.25">
      <c r="A12" s="62"/>
      <c r="C12" s="75"/>
      <c r="E12" s="16">
        <f>SUM(E10:E11)</f>
        <v>103614528323</v>
      </c>
      <c r="G12" s="16">
        <f>SUM(G10:G11)</f>
        <v>146277418071.87549</v>
      </c>
      <c r="I12" s="7"/>
      <c r="K12" s="138">
        <f>SUM(K10:K11)</f>
        <v>79838667010</v>
      </c>
      <c r="M12" s="7"/>
      <c r="O12" s="142">
        <f>SUM(O10:O11)</f>
        <v>0</v>
      </c>
      <c r="Q12" s="85"/>
      <c r="R12" s="72"/>
      <c r="S12" s="85"/>
      <c r="T12" s="72"/>
      <c r="U12" s="86">
        <f>SUM(U10:U11)</f>
        <v>183453195333</v>
      </c>
      <c r="V12" s="72"/>
      <c r="W12" s="86">
        <f>SUM(W10:W11)</f>
        <v>239158559391</v>
      </c>
      <c r="X12" s="72"/>
      <c r="Y12" s="88">
        <f>SUM(Y10:Y11)</f>
        <v>7.8335454241529375E-3</v>
      </c>
    </row>
    <row r="13" spans="1:25" ht="13.5" thickTop="1" x14ac:dyDescent="0.2"/>
  </sheetData>
  <sheetProtection algorithmName="SHA-512" hashValue="nP5bRUdUynfKF/3/Q+IEs3mGhjIDh986r11hYajvrx+WDGhRMWA7zP8VEf2inX35dLi8Hd8LrPKkb3pM8qaLCw==" saltValue="91slpSARweGEBQYS1o3NeQ==" spinCount="100000" sheet="1" objects="1" scenarios="1" selectLockedCells="1" autoFilter="0" selectUnlockedCells="1"/>
  <sortState xmlns:xlrd2="http://schemas.microsoft.com/office/spreadsheetml/2017/richdata2" ref="A10:Y11">
    <sortCondition descending="1" ref="W10:W11"/>
  </sortState>
  <mergeCells count="18">
    <mergeCell ref="A1:Y1"/>
    <mergeCell ref="A2:Y2"/>
    <mergeCell ref="A3:Y3"/>
    <mergeCell ref="I7:O7"/>
    <mergeCell ref="Q7:Y7"/>
    <mergeCell ref="G8:G9"/>
    <mergeCell ref="E8:E9"/>
    <mergeCell ref="C7:G7"/>
    <mergeCell ref="A5:Y5"/>
    <mergeCell ref="I8:K8"/>
    <mergeCell ref="M8:O8"/>
    <mergeCell ref="Y8:Y9"/>
    <mergeCell ref="W8:W9"/>
    <mergeCell ref="U8:U9"/>
    <mergeCell ref="S8:S9"/>
    <mergeCell ref="Q8:Q9"/>
    <mergeCell ref="C8:C9"/>
    <mergeCell ref="A8:A9"/>
  </mergeCells>
  <pageMargins left="0.39" right="0.39" top="0.39" bottom="0.39" header="0" footer="0"/>
  <pageSetup paperSize="9" scale="5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AK33"/>
  <sheetViews>
    <sheetView rightToLeft="1" view="pageBreakPreview" zoomScale="70" zoomScaleNormal="100" zoomScaleSheetLayoutView="70" workbookViewId="0">
      <selection activeCell="AK16" sqref="AK16"/>
    </sheetView>
  </sheetViews>
  <sheetFormatPr defaultRowHeight="12.75" x14ac:dyDescent="0.2"/>
  <cols>
    <col min="1" max="1" width="26.7109375" customWidth="1"/>
    <col min="2" max="2" width="1.28515625" customWidth="1"/>
    <col min="3" max="3" width="10.5703125" customWidth="1"/>
    <col min="4" max="4" width="1.28515625" customWidth="1"/>
    <col min="5" max="5" width="14.7109375" customWidth="1"/>
    <col min="6" max="6" width="1.28515625" customWidth="1"/>
    <col min="7" max="7" width="14.7109375" bestFit="1" customWidth="1"/>
    <col min="8" max="8" width="1.28515625" customWidth="1"/>
    <col min="9" max="9" width="12.85546875" customWidth="1"/>
    <col min="10" max="10" width="1.28515625" customWidth="1"/>
    <col min="11" max="11" width="12.28515625" customWidth="1"/>
    <col min="12" max="12" width="1.28515625" customWidth="1"/>
    <col min="13" max="13" width="12" customWidth="1"/>
    <col min="14" max="14" width="1.28515625" customWidth="1"/>
    <col min="15" max="15" width="16.140625" bestFit="1" customWidth="1"/>
    <col min="16" max="16" width="1.28515625" customWidth="1"/>
    <col min="17" max="17" width="23.42578125" bestFit="1" customWidth="1"/>
    <col min="18" max="18" width="1.28515625" customWidth="1"/>
    <col min="19" max="19" width="23.42578125" bestFit="1" customWidth="1"/>
    <col min="20" max="20" width="1.28515625" customWidth="1"/>
    <col min="21" max="21" width="18.28515625" bestFit="1" customWidth="1"/>
    <col min="22" max="22" width="1.28515625" customWidth="1"/>
    <col min="23" max="23" width="26.7109375" bestFit="1" customWidth="1"/>
    <col min="24" max="24" width="1.28515625" customWidth="1"/>
    <col min="25" max="25" width="13.85546875" customWidth="1"/>
    <col min="26" max="26" width="1.28515625" customWidth="1"/>
    <col min="27" max="27" width="23.28515625" bestFit="1" customWidth="1"/>
    <col min="28" max="28" width="1.28515625" customWidth="1"/>
    <col min="29" max="29" width="16.140625" bestFit="1" customWidth="1"/>
    <col min="30" max="30" width="1.28515625" customWidth="1"/>
    <col min="31" max="31" width="15.140625" customWidth="1"/>
    <col min="32" max="32" width="1.28515625" customWidth="1"/>
    <col min="33" max="33" width="23.28515625" bestFit="1" customWidth="1"/>
    <col min="34" max="34" width="1.28515625" customWidth="1"/>
    <col min="35" max="35" width="23.28515625" bestFit="1" customWidth="1"/>
    <col min="36" max="36" width="1.28515625" customWidth="1"/>
    <col min="37" max="37" width="16" style="70" bestFit="1" customWidth="1"/>
    <col min="38" max="38" width="0.28515625" customWidth="1"/>
  </cols>
  <sheetData>
    <row r="1" spans="1:37" ht="22.5" customHeight="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</row>
    <row r="2" spans="1:37" ht="21.75" customHeight="1" x14ac:dyDescent="0.2">
      <c r="A2" s="254" t="s">
        <v>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</row>
    <row r="3" spans="1:37" ht="21.75" customHeight="1" x14ac:dyDescent="0.2">
      <c r="A3" s="254" t="str">
        <f>'صورت وضعیت'!B6</f>
        <v>برای ماه منتهی به 1403/08/30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</row>
    <row r="4" spans="1:37" ht="22.5" x14ac:dyDescent="0.2">
      <c r="A4" s="258" t="s">
        <v>190</v>
      </c>
      <c r="B4" s="258"/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</row>
    <row r="5" spans="1:37" ht="18.75" customHeight="1" x14ac:dyDescent="0.2">
      <c r="A5" s="89"/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93"/>
    </row>
    <row r="6" spans="1:37" ht="14.45" customHeight="1" x14ac:dyDescent="0.2">
      <c r="A6" s="246"/>
      <c r="B6" s="246"/>
      <c r="C6" s="246"/>
      <c r="D6" s="246"/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66" t="str">
        <f>سهام!F6</f>
        <v>1403/07/30</v>
      </c>
      <c r="P6" s="266"/>
      <c r="Q6" s="266"/>
      <c r="R6" s="266"/>
      <c r="S6" s="266"/>
      <c r="U6" s="266" t="s">
        <v>3</v>
      </c>
      <c r="V6" s="266"/>
      <c r="W6" s="266"/>
      <c r="X6" s="266"/>
      <c r="Y6" s="266"/>
      <c r="Z6" s="266"/>
      <c r="AA6" s="266"/>
      <c r="AC6" s="266" t="str">
        <f>سهام!T6</f>
        <v>1403/08/30</v>
      </c>
      <c r="AD6" s="266"/>
      <c r="AE6" s="266"/>
      <c r="AF6" s="266"/>
      <c r="AG6" s="266"/>
      <c r="AH6" s="266"/>
      <c r="AI6" s="266"/>
      <c r="AJ6" s="266"/>
      <c r="AK6" s="266"/>
    </row>
    <row r="7" spans="1:37" ht="14.45" customHeight="1" x14ac:dyDescent="0.2">
      <c r="A7" s="268" t="s">
        <v>41</v>
      </c>
      <c r="B7" s="268"/>
      <c r="C7" s="263" t="s">
        <v>42</v>
      </c>
      <c r="D7" s="2"/>
      <c r="E7" s="263" t="s">
        <v>43</v>
      </c>
      <c r="F7" s="2"/>
      <c r="G7" s="265" t="s">
        <v>44</v>
      </c>
      <c r="H7" s="2"/>
      <c r="I7" s="265" t="s">
        <v>45</v>
      </c>
      <c r="J7" s="2"/>
      <c r="K7" s="265" t="s">
        <v>46</v>
      </c>
      <c r="L7" s="2"/>
      <c r="M7" s="265" t="s">
        <v>29</v>
      </c>
      <c r="N7" s="2"/>
      <c r="O7" s="265" t="s">
        <v>7</v>
      </c>
      <c r="P7" s="2"/>
      <c r="Q7" s="265" t="s">
        <v>8</v>
      </c>
      <c r="R7" s="2"/>
      <c r="S7" s="265" t="s">
        <v>9</v>
      </c>
      <c r="U7" s="267" t="s">
        <v>4</v>
      </c>
      <c r="V7" s="267"/>
      <c r="W7" s="267"/>
      <c r="X7" s="2"/>
      <c r="Y7" s="267" t="s">
        <v>5</v>
      </c>
      <c r="Z7" s="267"/>
      <c r="AA7" s="267"/>
      <c r="AC7" s="265" t="s">
        <v>7</v>
      </c>
      <c r="AD7" s="2"/>
      <c r="AE7" s="265" t="s">
        <v>11</v>
      </c>
      <c r="AF7" s="2"/>
      <c r="AG7" s="265" t="s">
        <v>8</v>
      </c>
      <c r="AH7" s="2"/>
      <c r="AI7" s="263" t="s">
        <v>9</v>
      </c>
      <c r="AJ7" s="2"/>
      <c r="AK7" s="269" t="s">
        <v>12</v>
      </c>
    </row>
    <row r="8" spans="1:37" ht="25.5" customHeight="1" x14ac:dyDescent="0.2">
      <c r="A8" s="268"/>
      <c r="B8" s="268"/>
      <c r="C8" s="264"/>
      <c r="E8" s="264"/>
      <c r="G8" s="266"/>
      <c r="I8" s="266"/>
      <c r="K8" s="266"/>
      <c r="M8" s="266"/>
      <c r="O8" s="266"/>
      <c r="Q8" s="266"/>
      <c r="S8" s="266"/>
      <c r="U8" s="18" t="s">
        <v>7</v>
      </c>
      <c r="V8" s="2"/>
      <c r="W8" s="18" t="s">
        <v>8</v>
      </c>
      <c r="Y8" s="18" t="s">
        <v>7</v>
      </c>
      <c r="Z8" s="2"/>
      <c r="AA8" s="18" t="s">
        <v>10</v>
      </c>
      <c r="AC8" s="266"/>
      <c r="AE8" s="266"/>
      <c r="AG8" s="266"/>
      <c r="AI8" s="264"/>
      <c r="AK8" s="270"/>
    </row>
    <row r="9" spans="1:37" ht="21.75" customHeight="1" x14ac:dyDescent="0.2">
      <c r="A9" s="90" t="s">
        <v>267</v>
      </c>
      <c r="C9" s="22" t="s">
        <v>48</v>
      </c>
      <c r="E9" s="22" t="s">
        <v>48</v>
      </c>
      <c r="G9" s="23" t="s">
        <v>269</v>
      </c>
      <c r="I9" s="22" t="s">
        <v>270</v>
      </c>
      <c r="K9" s="84">
        <v>18</v>
      </c>
      <c r="L9" s="72"/>
      <c r="M9" s="84">
        <v>18</v>
      </c>
      <c r="O9" s="83">
        <v>0</v>
      </c>
      <c r="P9" s="72"/>
      <c r="Q9" s="83">
        <v>0</v>
      </c>
      <c r="R9" s="72"/>
      <c r="S9" s="84">
        <v>0</v>
      </c>
      <c r="T9" s="72"/>
      <c r="U9" s="71">
        <v>4885000</v>
      </c>
      <c r="V9" s="72"/>
      <c r="W9" s="71">
        <v>4145174330662</v>
      </c>
      <c r="X9" s="72"/>
      <c r="Y9" s="83">
        <v>583000</v>
      </c>
      <c r="Z9" s="72"/>
      <c r="AA9" s="83">
        <v>499717107685</v>
      </c>
      <c r="AB9" s="72"/>
      <c r="AC9" s="83">
        <v>4302000</v>
      </c>
      <c r="AD9" s="72"/>
      <c r="AE9" s="83">
        <v>940500</v>
      </c>
      <c r="AF9" s="72"/>
      <c r="AG9" s="83">
        <v>3650468775951</v>
      </c>
      <c r="AH9" s="72"/>
      <c r="AI9" s="83">
        <v>4045297656881</v>
      </c>
      <c r="AJ9" s="72"/>
      <c r="AK9" s="87">
        <f>AI9/سهام!$AE$1</f>
        <v>0.13250214849132125</v>
      </c>
    </row>
    <row r="10" spans="1:37" ht="21.75" customHeight="1" x14ac:dyDescent="0.2">
      <c r="A10" s="206" t="s">
        <v>202</v>
      </c>
      <c r="C10" s="22" t="s">
        <v>48</v>
      </c>
      <c r="E10" s="22" t="s">
        <v>48</v>
      </c>
      <c r="G10" s="22" t="s">
        <v>207</v>
      </c>
      <c r="I10" s="22" t="s">
        <v>208</v>
      </c>
      <c r="K10" s="83">
        <v>23</v>
      </c>
      <c r="L10" s="72"/>
      <c r="M10" s="83">
        <v>23</v>
      </c>
      <c r="O10" s="83">
        <v>3528000</v>
      </c>
      <c r="P10" s="72"/>
      <c r="Q10" s="83">
        <v>3199976493180</v>
      </c>
      <c r="R10" s="72"/>
      <c r="S10" s="83">
        <v>3206935117638</v>
      </c>
      <c r="T10" s="72"/>
      <c r="U10" s="73">
        <v>0</v>
      </c>
      <c r="V10" s="72"/>
      <c r="W10" s="73">
        <v>0</v>
      </c>
      <c r="X10" s="72"/>
      <c r="Y10" s="83">
        <v>0</v>
      </c>
      <c r="Z10" s="72"/>
      <c r="AA10" s="83">
        <v>0</v>
      </c>
      <c r="AB10" s="72"/>
      <c r="AC10" s="83">
        <v>3528000</v>
      </c>
      <c r="AD10" s="72"/>
      <c r="AE10" s="83">
        <v>913209</v>
      </c>
      <c r="AF10" s="72"/>
      <c r="AG10" s="83">
        <v>3199976493180</v>
      </c>
      <c r="AH10" s="72"/>
      <c r="AI10" s="83">
        <v>3221217400504</v>
      </c>
      <c r="AJ10" s="72"/>
      <c r="AK10" s="87">
        <f>AI10/سهام!$AE$1</f>
        <v>0.10550972079851688</v>
      </c>
    </row>
    <row r="11" spans="1:37" ht="21.75" customHeight="1" x14ac:dyDescent="0.2">
      <c r="A11" s="206" t="s">
        <v>80</v>
      </c>
      <c r="C11" s="22" t="s">
        <v>48</v>
      </c>
      <c r="E11" s="22" t="s">
        <v>48</v>
      </c>
      <c r="G11" s="22" t="s">
        <v>81</v>
      </c>
      <c r="I11" s="22" t="s">
        <v>82</v>
      </c>
      <c r="K11" s="83">
        <v>20.5</v>
      </c>
      <c r="L11" s="72"/>
      <c r="M11" s="83">
        <v>20.5</v>
      </c>
      <c r="O11" s="83">
        <v>2100000</v>
      </c>
      <c r="P11" s="72"/>
      <c r="Q11" s="83">
        <v>2003959482000</v>
      </c>
      <c r="R11" s="72"/>
      <c r="S11" s="83">
        <v>2097597441541</v>
      </c>
      <c r="T11" s="72"/>
      <c r="U11" s="73">
        <v>0</v>
      </c>
      <c r="V11" s="72"/>
      <c r="W11" s="73">
        <v>0</v>
      </c>
      <c r="X11" s="72"/>
      <c r="Y11" s="83">
        <v>0</v>
      </c>
      <c r="Z11" s="72"/>
      <c r="AA11" s="83">
        <v>0</v>
      </c>
      <c r="AB11" s="72"/>
      <c r="AC11" s="83">
        <v>2100000</v>
      </c>
      <c r="AD11" s="72"/>
      <c r="AE11" s="83">
        <v>1000000</v>
      </c>
      <c r="AF11" s="72"/>
      <c r="AG11" s="83">
        <v>2003959482000</v>
      </c>
      <c r="AH11" s="72"/>
      <c r="AI11" s="83">
        <v>2099619375000</v>
      </c>
      <c r="AJ11" s="72"/>
      <c r="AK11" s="87">
        <f>AI11/سهام!$AE$1</f>
        <v>6.8772214506461232E-2</v>
      </c>
    </row>
    <row r="12" spans="1:37" ht="21.75" customHeight="1" x14ac:dyDescent="0.2">
      <c r="A12" s="132" t="s">
        <v>266</v>
      </c>
      <c r="C12" s="22" t="s">
        <v>48</v>
      </c>
      <c r="E12" s="22" t="s">
        <v>48</v>
      </c>
      <c r="G12" s="24" t="s">
        <v>269</v>
      </c>
      <c r="I12" s="22" t="s">
        <v>270</v>
      </c>
      <c r="K12" s="83">
        <v>18</v>
      </c>
      <c r="L12" s="72"/>
      <c r="M12" s="83">
        <v>18</v>
      </c>
      <c r="O12" s="83">
        <v>0</v>
      </c>
      <c r="P12" s="72"/>
      <c r="Q12" s="83">
        <v>0</v>
      </c>
      <c r="R12" s="72"/>
      <c r="S12" s="83">
        <v>0</v>
      </c>
      <c r="T12" s="72"/>
      <c r="U12" s="73">
        <v>1984800</v>
      </c>
      <c r="V12" s="72"/>
      <c r="W12" s="73">
        <v>1684205233657</v>
      </c>
      <c r="X12" s="72"/>
      <c r="Y12" s="83">
        <v>0</v>
      </c>
      <c r="Z12" s="72"/>
      <c r="AA12" s="83">
        <v>0</v>
      </c>
      <c r="AB12" s="72"/>
      <c r="AC12" s="83">
        <v>1984800</v>
      </c>
      <c r="AD12" s="72"/>
      <c r="AE12" s="83">
        <v>848400</v>
      </c>
      <c r="AF12" s="72"/>
      <c r="AG12" s="83">
        <v>1684205233657</v>
      </c>
      <c r="AH12" s="72"/>
      <c r="AI12" s="83">
        <v>1683599112342</v>
      </c>
      <c r="AJ12" s="72"/>
      <c r="AK12" s="87">
        <f>AI12/سهام!$AE$1</f>
        <v>5.5145632906379395E-2</v>
      </c>
    </row>
    <row r="13" spans="1:37" ht="21.75" customHeight="1" x14ac:dyDescent="0.2">
      <c r="A13" s="63" t="s">
        <v>200</v>
      </c>
      <c r="C13" s="22" t="s">
        <v>48</v>
      </c>
      <c r="E13" s="22" t="s">
        <v>48</v>
      </c>
      <c r="G13" s="24" t="s">
        <v>205</v>
      </c>
      <c r="I13" s="22" t="s">
        <v>206</v>
      </c>
      <c r="K13" s="83">
        <v>18</v>
      </c>
      <c r="L13" s="72"/>
      <c r="M13" s="83">
        <v>18</v>
      </c>
      <c r="O13" s="83">
        <v>2320000</v>
      </c>
      <c r="P13" s="72"/>
      <c r="Q13" s="83">
        <v>2191629315264</v>
      </c>
      <c r="R13" s="72"/>
      <c r="S13" s="83">
        <v>2190842837750</v>
      </c>
      <c r="T13" s="72"/>
      <c r="U13" s="73">
        <v>0</v>
      </c>
      <c r="V13" s="72"/>
      <c r="W13" s="73">
        <v>0</v>
      </c>
      <c r="X13" s="72"/>
      <c r="Y13" s="83">
        <v>730000</v>
      </c>
      <c r="Z13" s="72"/>
      <c r="AA13" s="83">
        <v>699905209235</v>
      </c>
      <c r="AB13" s="72"/>
      <c r="AC13" s="83">
        <v>1590000</v>
      </c>
      <c r="AD13" s="72"/>
      <c r="AE13" s="83">
        <v>958930</v>
      </c>
      <c r="AF13" s="72"/>
      <c r="AG13" s="83">
        <v>1502021815205</v>
      </c>
      <c r="AH13" s="72"/>
      <c r="AI13" s="83">
        <v>1524422348360</v>
      </c>
      <c r="AJ13" s="72"/>
      <c r="AK13" s="87">
        <f>AI13/سهام!$AE$1</f>
        <v>4.9931860025752187E-2</v>
      </c>
    </row>
    <row r="14" spans="1:37" ht="21.75" customHeight="1" x14ac:dyDescent="0.2">
      <c r="A14" s="63" t="s">
        <v>191</v>
      </c>
      <c r="C14" s="22" t="s">
        <v>48</v>
      </c>
      <c r="E14" s="22" t="s">
        <v>48</v>
      </c>
      <c r="G14" s="22" t="s">
        <v>192</v>
      </c>
      <c r="I14" s="22" t="s">
        <v>193</v>
      </c>
      <c r="K14" s="83">
        <v>23</v>
      </c>
      <c r="L14" s="72"/>
      <c r="M14" s="83">
        <v>23</v>
      </c>
      <c r="O14" s="83">
        <v>1500000</v>
      </c>
      <c r="P14" s="72"/>
      <c r="Q14" s="83">
        <v>1500000000000</v>
      </c>
      <c r="R14" s="72"/>
      <c r="S14" s="83">
        <v>1499728125000</v>
      </c>
      <c r="T14" s="72"/>
      <c r="U14" s="73">
        <v>0</v>
      </c>
      <c r="V14" s="72"/>
      <c r="W14" s="73">
        <v>0</v>
      </c>
      <c r="X14" s="72"/>
      <c r="Y14" s="83">
        <v>0</v>
      </c>
      <c r="Z14" s="72"/>
      <c r="AA14" s="83">
        <v>0</v>
      </c>
      <c r="AB14" s="72"/>
      <c r="AC14" s="83">
        <v>1500000</v>
      </c>
      <c r="AD14" s="72"/>
      <c r="AE14" s="83">
        <v>1000000</v>
      </c>
      <c r="AF14" s="72"/>
      <c r="AG14" s="83">
        <v>1500000000000</v>
      </c>
      <c r="AH14" s="72"/>
      <c r="AI14" s="83">
        <v>1499728125000</v>
      </c>
      <c r="AJ14" s="72"/>
      <c r="AK14" s="87">
        <f>AI14/سهام!$AE$1</f>
        <v>4.9123010361758021E-2</v>
      </c>
    </row>
    <row r="15" spans="1:37" ht="21.75" customHeight="1" x14ac:dyDescent="0.2">
      <c r="A15" s="63" t="s">
        <v>74</v>
      </c>
      <c r="C15" s="22" t="s">
        <v>48</v>
      </c>
      <c r="E15" s="22" t="s">
        <v>48</v>
      </c>
      <c r="G15" s="22" t="s">
        <v>75</v>
      </c>
      <c r="I15" s="22" t="s">
        <v>76</v>
      </c>
      <c r="K15" s="83">
        <v>23</v>
      </c>
      <c r="L15" s="72"/>
      <c r="M15" s="83">
        <v>23</v>
      </c>
      <c r="O15" s="83">
        <v>1500000</v>
      </c>
      <c r="P15" s="72"/>
      <c r="Q15" s="83">
        <v>1500160000000</v>
      </c>
      <c r="R15" s="72"/>
      <c r="S15" s="83">
        <v>1499728125000</v>
      </c>
      <c r="T15" s="72"/>
      <c r="U15" s="73">
        <v>0</v>
      </c>
      <c r="V15" s="72"/>
      <c r="W15" s="73">
        <v>0</v>
      </c>
      <c r="X15" s="72"/>
      <c r="Y15" s="83">
        <v>0</v>
      </c>
      <c r="Z15" s="72"/>
      <c r="AA15" s="83">
        <v>0</v>
      </c>
      <c r="AB15" s="72"/>
      <c r="AC15" s="83">
        <v>1500000</v>
      </c>
      <c r="AD15" s="72"/>
      <c r="AE15" s="83">
        <v>1000000</v>
      </c>
      <c r="AF15" s="72"/>
      <c r="AG15" s="83">
        <v>1500160000000</v>
      </c>
      <c r="AH15" s="72"/>
      <c r="AI15" s="83">
        <v>1499728125000</v>
      </c>
      <c r="AJ15" s="72"/>
      <c r="AK15" s="87">
        <f>AI15/سهام!$AE$1</f>
        <v>4.9123010361758021E-2</v>
      </c>
    </row>
    <row r="16" spans="1:37" ht="21.75" customHeight="1" x14ac:dyDescent="0.2">
      <c r="A16" s="63" t="s">
        <v>199</v>
      </c>
      <c r="C16" s="22" t="s">
        <v>48</v>
      </c>
      <c r="E16" s="22" t="s">
        <v>48</v>
      </c>
      <c r="G16" s="22" t="s">
        <v>203</v>
      </c>
      <c r="I16" s="22" t="s">
        <v>204</v>
      </c>
      <c r="K16" s="83">
        <v>23</v>
      </c>
      <c r="L16" s="72"/>
      <c r="M16" s="83">
        <v>23</v>
      </c>
      <c r="O16" s="83">
        <v>1499971</v>
      </c>
      <c r="P16" s="72"/>
      <c r="Q16" s="83">
        <v>1500205374093</v>
      </c>
      <c r="R16" s="72"/>
      <c r="S16" s="83">
        <v>1499699130256</v>
      </c>
      <c r="T16" s="72"/>
      <c r="U16" s="73">
        <v>0</v>
      </c>
      <c r="V16" s="72"/>
      <c r="W16" s="73">
        <v>0</v>
      </c>
      <c r="X16" s="72"/>
      <c r="Y16" s="83">
        <v>0</v>
      </c>
      <c r="Z16" s="72"/>
      <c r="AA16" s="83">
        <v>0</v>
      </c>
      <c r="AB16" s="72"/>
      <c r="AC16" s="83">
        <v>1499971</v>
      </c>
      <c r="AD16" s="72"/>
      <c r="AE16" s="83">
        <v>1000000</v>
      </c>
      <c r="AF16" s="72"/>
      <c r="AG16" s="83">
        <v>1500205374093</v>
      </c>
      <c r="AH16" s="72"/>
      <c r="AI16" s="83">
        <v>1499699130256</v>
      </c>
      <c r="AJ16" s="72"/>
      <c r="AK16" s="87">
        <f>AI16/سهام!$AE$1</f>
        <v>4.9122060650216175E-2</v>
      </c>
    </row>
    <row r="17" spans="1:37" ht="21.75" customHeight="1" x14ac:dyDescent="0.2">
      <c r="A17" s="63" t="s">
        <v>268</v>
      </c>
      <c r="C17" s="22" t="s">
        <v>48</v>
      </c>
      <c r="E17" s="22" t="s">
        <v>48</v>
      </c>
      <c r="G17" s="22" t="s">
        <v>269</v>
      </c>
      <c r="I17" s="22" t="s">
        <v>271</v>
      </c>
      <c r="K17" s="83">
        <v>18</v>
      </c>
      <c r="L17" s="72"/>
      <c r="M17" s="83">
        <v>18</v>
      </c>
      <c r="O17" s="83">
        <v>0</v>
      </c>
      <c r="P17" s="72"/>
      <c r="Q17" s="83">
        <v>0</v>
      </c>
      <c r="R17" s="72"/>
      <c r="S17" s="83">
        <v>0</v>
      </c>
      <c r="T17" s="72"/>
      <c r="U17" s="73">
        <v>646000</v>
      </c>
      <c r="V17" s="72"/>
      <c r="W17" s="73">
        <v>548164381035</v>
      </c>
      <c r="X17" s="72"/>
      <c r="Y17" s="83">
        <v>0</v>
      </c>
      <c r="Z17" s="140"/>
      <c r="AA17" s="140">
        <v>0</v>
      </c>
      <c r="AB17" s="72"/>
      <c r="AC17" s="83">
        <v>646000</v>
      </c>
      <c r="AD17" s="72"/>
      <c r="AE17" s="83">
        <v>848400</v>
      </c>
      <c r="AF17" s="72"/>
      <c r="AG17" s="83">
        <v>548164381035</v>
      </c>
      <c r="AH17" s="72"/>
      <c r="AI17" s="83">
        <v>547967062965</v>
      </c>
      <c r="AJ17" s="72"/>
      <c r="AK17" s="87">
        <f>AI17/سهام!$AE$1</f>
        <v>1.7948447630754278E-2</v>
      </c>
    </row>
    <row r="18" spans="1:37" ht="21.75" customHeight="1" x14ac:dyDescent="0.2">
      <c r="A18" s="206" t="s">
        <v>83</v>
      </c>
      <c r="C18" s="22" t="s">
        <v>48</v>
      </c>
      <c r="E18" s="22" t="s">
        <v>48</v>
      </c>
      <c r="G18" s="22" t="s">
        <v>84</v>
      </c>
      <c r="I18" s="22" t="s">
        <v>85</v>
      </c>
      <c r="K18" s="83">
        <v>23</v>
      </c>
      <c r="L18" s="72"/>
      <c r="M18" s="83">
        <v>23</v>
      </c>
      <c r="O18" s="83">
        <v>500000</v>
      </c>
      <c r="P18" s="72"/>
      <c r="Q18" s="83">
        <v>500000000000</v>
      </c>
      <c r="R18" s="72"/>
      <c r="S18" s="83">
        <v>499909375000</v>
      </c>
      <c r="T18" s="72"/>
      <c r="U18" s="73">
        <v>0</v>
      </c>
      <c r="V18" s="72"/>
      <c r="W18" s="73">
        <v>0</v>
      </c>
      <c r="X18" s="72"/>
      <c r="Y18" s="83">
        <v>0</v>
      </c>
      <c r="Z18" s="72"/>
      <c r="AA18" s="83">
        <v>0</v>
      </c>
      <c r="AB18" s="72"/>
      <c r="AC18" s="83">
        <v>500000</v>
      </c>
      <c r="AD18" s="72"/>
      <c r="AE18" s="83">
        <v>1000000</v>
      </c>
      <c r="AF18" s="72"/>
      <c r="AG18" s="83">
        <v>500000000000</v>
      </c>
      <c r="AH18" s="72"/>
      <c r="AI18" s="83">
        <v>499909375000</v>
      </c>
      <c r="AJ18" s="72"/>
      <c r="AK18" s="87">
        <f>AI18/سهام!$AE$1</f>
        <v>1.6374336787252673E-2</v>
      </c>
    </row>
    <row r="19" spans="1:37" ht="21.75" customHeight="1" x14ac:dyDescent="0.2">
      <c r="A19" s="63" t="s">
        <v>77</v>
      </c>
      <c r="C19" s="22" t="s">
        <v>48</v>
      </c>
      <c r="E19" s="22" t="s">
        <v>48</v>
      </c>
      <c r="G19" s="22" t="s">
        <v>78</v>
      </c>
      <c r="I19" s="22" t="s">
        <v>79</v>
      </c>
      <c r="K19" s="83">
        <v>23</v>
      </c>
      <c r="L19" s="72"/>
      <c r="M19" s="83">
        <v>23</v>
      </c>
      <c r="O19" s="83">
        <v>526865</v>
      </c>
      <c r="P19" s="72"/>
      <c r="Q19" s="83">
        <v>500020153650</v>
      </c>
      <c r="R19" s="72"/>
      <c r="S19" s="83">
        <v>479572538314</v>
      </c>
      <c r="T19" s="72"/>
      <c r="U19" s="73">
        <v>0</v>
      </c>
      <c r="V19" s="72"/>
      <c r="W19" s="73">
        <v>0</v>
      </c>
      <c r="X19" s="72"/>
      <c r="Y19" s="83">
        <v>0</v>
      </c>
      <c r="Z19" s="72"/>
      <c r="AA19" s="83">
        <v>0</v>
      </c>
      <c r="AB19" s="72"/>
      <c r="AC19" s="83">
        <v>526865</v>
      </c>
      <c r="AD19" s="72"/>
      <c r="AE19" s="83">
        <v>914690</v>
      </c>
      <c r="AF19" s="72"/>
      <c r="AG19" s="83">
        <v>500020153650</v>
      </c>
      <c r="AH19" s="72"/>
      <c r="AI19" s="83">
        <v>481830799185</v>
      </c>
      <c r="AJ19" s="72"/>
      <c r="AK19" s="87">
        <f>AI19/سهام!$AE$1</f>
        <v>1.5782180080792244E-2</v>
      </c>
    </row>
    <row r="20" spans="1:37" ht="21.75" customHeight="1" x14ac:dyDescent="0.2">
      <c r="A20" s="205" t="s">
        <v>51</v>
      </c>
      <c r="C20" s="22" t="s">
        <v>48</v>
      </c>
      <c r="E20" s="22" t="s">
        <v>48</v>
      </c>
      <c r="G20" s="22" t="s">
        <v>52</v>
      </c>
      <c r="I20" s="22" t="s">
        <v>53</v>
      </c>
      <c r="K20" s="83">
        <v>0</v>
      </c>
      <c r="L20" s="72"/>
      <c r="M20" s="83">
        <v>0</v>
      </c>
      <c r="O20" s="83">
        <v>71600</v>
      </c>
      <c r="P20" s="72"/>
      <c r="Q20" s="83">
        <v>50014503485</v>
      </c>
      <c r="R20" s="72"/>
      <c r="S20" s="83">
        <v>59604786673</v>
      </c>
      <c r="T20" s="72"/>
      <c r="U20" s="73">
        <v>0</v>
      </c>
      <c r="V20" s="72"/>
      <c r="W20" s="73">
        <v>0</v>
      </c>
      <c r="X20" s="72"/>
      <c r="Y20" s="83">
        <v>0</v>
      </c>
      <c r="Z20" s="72"/>
      <c r="AA20" s="83">
        <v>0</v>
      </c>
      <c r="AB20" s="72"/>
      <c r="AC20" s="83">
        <v>71600</v>
      </c>
      <c r="AD20" s="72"/>
      <c r="AE20" s="83">
        <v>863040</v>
      </c>
      <c r="AF20" s="72"/>
      <c r="AG20" s="83">
        <v>50014503485</v>
      </c>
      <c r="AH20" s="72"/>
      <c r="AI20" s="83">
        <v>61782463898</v>
      </c>
      <c r="AJ20" s="72"/>
      <c r="AK20" s="87">
        <f>AI20/سهام!$AE$1</f>
        <v>2.0236605312955605E-3</v>
      </c>
    </row>
    <row r="21" spans="1:37" ht="21.75" customHeight="1" x14ac:dyDescent="0.2">
      <c r="A21" s="205" t="s">
        <v>54</v>
      </c>
      <c r="C21" s="22" t="s">
        <v>48</v>
      </c>
      <c r="E21" s="22" t="s">
        <v>48</v>
      </c>
      <c r="G21" s="24" t="s">
        <v>55</v>
      </c>
      <c r="I21" s="22" t="s">
        <v>56</v>
      </c>
      <c r="K21" s="83">
        <v>0</v>
      </c>
      <c r="L21" s="72"/>
      <c r="M21" s="83">
        <v>0</v>
      </c>
      <c r="O21" s="83">
        <v>21826</v>
      </c>
      <c r="P21" s="72"/>
      <c r="Q21" s="83">
        <v>18846066902</v>
      </c>
      <c r="R21" s="72"/>
      <c r="S21" s="83">
        <v>20425433219</v>
      </c>
      <c r="T21" s="72"/>
      <c r="U21" s="73">
        <v>0</v>
      </c>
      <c r="V21" s="72"/>
      <c r="W21" s="73">
        <v>0</v>
      </c>
      <c r="X21" s="72"/>
      <c r="Y21" s="83">
        <v>0</v>
      </c>
      <c r="Z21" s="72"/>
      <c r="AA21" s="83">
        <v>0</v>
      </c>
      <c r="AB21" s="72"/>
      <c r="AC21" s="83">
        <v>21826</v>
      </c>
      <c r="AD21" s="72"/>
      <c r="AE21" s="83">
        <v>957710</v>
      </c>
      <c r="AF21" s="72"/>
      <c r="AG21" s="83">
        <v>18846066902</v>
      </c>
      <c r="AH21" s="72"/>
      <c r="AI21" s="83">
        <v>20899189795</v>
      </c>
      <c r="AJ21" s="72"/>
      <c r="AK21" s="87">
        <f>AI21/سهام!$AE$1</f>
        <v>6.8454481831640816E-4</v>
      </c>
    </row>
    <row r="22" spans="1:37" ht="21.75" customHeight="1" x14ac:dyDescent="0.2">
      <c r="A22" s="206" t="s">
        <v>47</v>
      </c>
      <c r="C22" s="22" t="s">
        <v>48</v>
      </c>
      <c r="E22" s="22" t="s">
        <v>48</v>
      </c>
      <c r="G22" s="24" t="s">
        <v>49</v>
      </c>
      <c r="I22" s="22" t="s">
        <v>50</v>
      </c>
      <c r="K22" s="81">
        <v>0</v>
      </c>
      <c r="L22" s="72"/>
      <c r="M22" s="81">
        <v>0</v>
      </c>
      <c r="O22" s="83">
        <v>17275</v>
      </c>
      <c r="P22" s="72"/>
      <c r="Q22" s="83">
        <v>14717364619</v>
      </c>
      <c r="R22" s="72"/>
      <c r="S22" s="81">
        <v>15924663131</v>
      </c>
      <c r="T22" s="72"/>
      <c r="U22" s="136">
        <v>0</v>
      </c>
      <c r="V22" s="72"/>
      <c r="W22" s="136">
        <v>0</v>
      </c>
      <c r="X22" s="72"/>
      <c r="Y22" s="83">
        <v>0</v>
      </c>
      <c r="Z22" s="72"/>
      <c r="AA22" s="83">
        <v>0</v>
      </c>
      <c r="AB22" s="72"/>
      <c r="AC22" s="83">
        <v>17275</v>
      </c>
      <c r="AD22" s="72"/>
      <c r="AE22" s="83">
        <v>950010</v>
      </c>
      <c r="AF22" s="72"/>
      <c r="AG22" s="83">
        <v>14717364619</v>
      </c>
      <c r="AH22" s="72"/>
      <c r="AI22" s="83">
        <v>16408448179</v>
      </c>
      <c r="AJ22" s="72"/>
      <c r="AK22" s="87">
        <f>AI22/سهام!$AE$1</f>
        <v>5.3745232651243808E-4</v>
      </c>
    </row>
    <row r="23" spans="1:37" ht="21.75" customHeight="1" x14ac:dyDescent="0.2">
      <c r="A23" s="63" t="s">
        <v>65</v>
      </c>
      <c r="C23" s="22" t="s">
        <v>48</v>
      </c>
      <c r="E23" s="22" t="s">
        <v>48</v>
      </c>
      <c r="G23" s="22" t="s">
        <v>66</v>
      </c>
      <c r="I23" s="22" t="s">
        <v>67</v>
      </c>
      <c r="K23" s="83">
        <v>0</v>
      </c>
      <c r="L23" s="72"/>
      <c r="M23" s="83">
        <v>0</v>
      </c>
      <c r="O23" s="83">
        <v>14722</v>
      </c>
      <c r="P23" s="72"/>
      <c r="Q23" s="83">
        <v>13087667039</v>
      </c>
      <c r="R23" s="72"/>
      <c r="S23" s="83">
        <v>14249784958</v>
      </c>
      <c r="T23" s="72"/>
      <c r="U23" s="73">
        <v>0</v>
      </c>
      <c r="V23" s="72"/>
      <c r="W23" s="73">
        <v>0</v>
      </c>
      <c r="X23" s="72"/>
      <c r="Y23" s="83">
        <v>0</v>
      </c>
      <c r="Z23" s="72"/>
      <c r="AA23" s="83">
        <v>0</v>
      </c>
      <c r="AB23" s="72"/>
      <c r="AC23" s="83">
        <v>14722</v>
      </c>
      <c r="AD23" s="72"/>
      <c r="AE23" s="83">
        <v>991400</v>
      </c>
      <c r="AF23" s="72"/>
      <c r="AG23" s="83">
        <v>13087667039</v>
      </c>
      <c r="AH23" s="72"/>
      <c r="AI23" s="83">
        <v>14592745385</v>
      </c>
      <c r="AJ23" s="72"/>
      <c r="AK23" s="87">
        <f>AI23/سهام!$AE$1</f>
        <v>4.7797968898786341E-4</v>
      </c>
    </row>
    <row r="24" spans="1:37" ht="21.75" customHeight="1" x14ac:dyDescent="0.2">
      <c r="A24" s="132" t="s">
        <v>68</v>
      </c>
      <c r="C24" s="22" t="s">
        <v>48</v>
      </c>
      <c r="E24" s="22" t="s">
        <v>48</v>
      </c>
      <c r="G24" s="24" t="s">
        <v>69</v>
      </c>
      <c r="I24" s="22" t="s">
        <v>70</v>
      </c>
      <c r="K24" s="83">
        <v>0</v>
      </c>
      <c r="L24" s="72"/>
      <c r="M24" s="83">
        <v>0</v>
      </c>
      <c r="O24" s="83">
        <v>11314</v>
      </c>
      <c r="P24" s="72"/>
      <c r="Q24" s="83">
        <v>10049690768</v>
      </c>
      <c r="R24" s="72"/>
      <c r="S24" s="83">
        <v>10905850356</v>
      </c>
      <c r="T24" s="72"/>
      <c r="U24" s="73">
        <v>0</v>
      </c>
      <c r="V24" s="72"/>
      <c r="W24" s="73">
        <v>0</v>
      </c>
      <c r="X24" s="72"/>
      <c r="Y24" s="83">
        <v>0</v>
      </c>
      <c r="Z24" s="72"/>
      <c r="AA24" s="83">
        <v>0</v>
      </c>
      <c r="AB24" s="72"/>
      <c r="AC24" s="83">
        <v>11314</v>
      </c>
      <c r="AD24" s="72"/>
      <c r="AE24" s="83">
        <v>986590</v>
      </c>
      <c r="AF24" s="72"/>
      <c r="AG24" s="83">
        <v>10049690768</v>
      </c>
      <c r="AH24" s="72"/>
      <c r="AI24" s="83">
        <v>11160256096</v>
      </c>
      <c r="AJ24" s="72"/>
      <c r="AK24" s="87">
        <f>AI24/سهام!$AE$1</f>
        <v>3.6554983980425192E-4</v>
      </c>
    </row>
    <row r="25" spans="1:37" ht="21.75" customHeight="1" x14ac:dyDescent="0.2">
      <c r="A25" s="205" t="s">
        <v>88</v>
      </c>
      <c r="C25" s="22" t="s">
        <v>48</v>
      </c>
      <c r="E25" s="22" t="s">
        <v>48</v>
      </c>
      <c r="G25" s="22" t="s">
        <v>89</v>
      </c>
      <c r="I25" s="22" t="s">
        <v>90</v>
      </c>
      <c r="K25" s="83">
        <v>18</v>
      </c>
      <c r="L25" s="72"/>
      <c r="M25" s="83">
        <v>18</v>
      </c>
      <c r="O25" s="83">
        <v>1000</v>
      </c>
      <c r="P25" s="72"/>
      <c r="Q25" s="83">
        <v>1000181250</v>
      </c>
      <c r="R25" s="72"/>
      <c r="S25" s="83">
        <v>943039043</v>
      </c>
      <c r="T25" s="72"/>
      <c r="U25" s="73">
        <v>0</v>
      </c>
      <c r="V25" s="72"/>
      <c r="W25" s="73">
        <v>0</v>
      </c>
      <c r="X25" s="72"/>
      <c r="Y25" s="83">
        <v>0</v>
      </c>
      <c r="Z25" s="72"/>
      <c r="AA25" s="83">
        <v>0</v>
      </c>
      <c r="AB25" s="72"/>
      <c r="AC25" s="83">
        <v>1000</v>
      </c>
      <c r="AD25" s="72"/>
      <c r="AE25" s="83">
        <v>943210</v>
      </c>
      <c r="AF25" s="72"/>
      <c r="AG25" s="83">
        <v>1000181250</v>
      </c>
      <c r="AH25" s="72"/>
      <c r="AI25" s="83">
        <v>943039043</v>
      </c>
      <c r="AJ25" s="72"/>
      <c r="AK25" s="87">
        <f>AI25/سهام!$AE$1</f>
        <v>3.0888876396067696E-5</v>
      </c>
    </row>
    <row r="26" spans="1:37" ht="21.75" customHeight="1" x14ac:dyDescent="0.2">
      <c r="A26" s="63" t="s">
        <v>57</v>
      </c>
      <c r="C26" s="22" t="s">
        <v>48</v>
      </c>
      <c r="E26" s="22" t="s">
        <v>48</v>
      </c>
      <c r="G26" s="22" t="s">
        <v>58</v>
      </c>
      <c r="I26" s="22" t="s">
        <v>59</v>
      </c>
      <c r="K26" s="83">
        <v>0</v>
      </c>
      <c r="L26" s="72"/>
      <c r="M26" s="83">
        <v>0</v>
      </c>
      <c r="O26" s="83">
        <v>49516</v>
      </c>
      <c r="P26" s="72"/>
      <c r="Q26" s="83">
        <v>44951034578</v>
      </c>
      <c r="R26" s="72"/>
      <c r="S26" s="83">
        <v>48719863523</v>
      </c>
      <c r="T26" s="72"/>
      <c r="U26" s="73">
        <v>0</v>
      </c>
      <c r="V26" s="72"/>
      <c r="W26" s="73">
        <v>0</v>
      </c>
      <c r="X26" s="72"/>
      <c r="Y26" s="83">
        <v>49516</v>
      </c>
      <c r="Z26" s="72"/>
      <c r="AA26" s="83">
        <v>49516000000</v>
      </c>
      <c r="AB26" s="72"/>
      <c r="AC26" s="83">
        <v>0</v>
      </c>
      <c r="AD26" s="72"/>
      <c r="AE26" s="83">
        <v>0</v>
      </c>
      <c r="AF26" s="72"/>
      <c r="AG26" s="83">
        <v>0</v>
      </c>
      <c r="AH26" s="72"/>
      <c r="AI26" s="83">
        <v>0</v>
      </c>
      <c r="AJ26" s="72"/>
      <c r="AK26" s="87">
        <f>AI26/سهام!$AE$1</f>
        <v>0</v>
      </c>
    </row>
    <row r="27" spans="1:37" ht="21.75" customHeight="1" x14ac:dyDescent="0.2">
      <c r="A27" s="63" t="s">
        <v>62</v>
      </c>
      <c r="C27" s="22" t="s">
        <v>48</v>
      </c>
      <c r="E27" s="22" t="s">
        <v>48</v>
      </c>
      <c r="G27" s="22" t="s">
        <v>63</v>
      </c>
      <c r="I27" s="22" t="s">
        <v>64</v>
      </c>
      <c r="K27" s="83">
        <v>0</v>
      </c>
      <c r="L27" s="72"/>
      <c r="M27" s="83">
        <v>0</v>
      </c>
      <c r="O27" s="83">
        <v>57874</v>
      </c>
      <c r="P27" s="72"/>
      <c r="Q27" s="83">
        <v>52881534125</v>
      </c>
      <c r="R27" s="72"/>
      <c r="S27" s="83">
        <v>57235691250</v>
      </c>
      <c r="T27" s="72"/>
      <c r="U27" s="73">
        <v>0</v>
      </c>
      <c r="V27" s="72"/>
      <c r="W27" s="73">
        <v>0</v>
      </c>
      <c r="X27" s="72"/>
      <c r="Y27" s="83">
        <v>57874</v>
      </c>
      <c r="Z27" s="72"/>
      <c r="AA27" s="83">
        <v>57874000000</v>
      </c>
      <c r="AB27" s="72"/>
      <c r="AC27" s="83">
        <v>0</v>
      </c>
      <c r="AD27" s="72"/>
      <c r="AE27" s="83">
        <v>0</v>
      </c>
      <c r="AF27" s="72"/>
      <c r="AG27" s="83">
        <v>0</v>
      </c>
      <c r="AH27" s="72"/>
      <c r="AI27" s="83">
        <v>0</v>
      </c>
      <c r="AJ27" s="72"/>
      <c r="AK27" s="87">
        <f>AI27/سهام!$AE$1</f>
        <v>0</v>
      </c>
    </row>
    <row r="28" spans="1:37" ht="21.75" customHeight="1" x14ac:dyDescent="0.2">
      <c r="A28" s="205" t="s">
        <v>91</v>
      </c>
      <c r="C28" s="22" t="s">
        <v>48</v>
      </c>
      <c r="E28" s="22" t="s">
        <v>48</v>
      </c>
      <c r="G28" s="22" t="s">
        <v>92</v>
      </c>
      <c r="I28" s="22" t="s">
        <v>93</v>
      </c>
      <c r="K28" s="83">
        <v>18</v>
      </c>
      <c r="L28" s="72"/>
      <c r="M28" s="83">
        <v>18</v>
      </c>
      <c r="O28" s="83">
        <v>20000</v>
      </c>
      <c r="P28" s="72"/>
      <c r="Q28" s="83">
        <v>20003625000</v>
      </c>
      <c r="R28" s="72"/>
      <c r="S28" s="83">
        <v>19996375000</v>
      </c>
      <c r="T28" s="72"/>
      <c r="U28" s="73">
        <v>0</v>
      </c>
      <c r="V28" s="72"/>
      <c r="W28" s="73">
        <v>0</v>
      </c>
      <c r="X28" s="72"/>
      <c r="Y28" s="83">
        <v>20000</v>
      </c>
      <c r="Z28" s="72"/>
      <c r="AA28" s="83">
        <v>19996375000</v>
      </c>
      <c r="AB28" s="72"/>
      <c r="AC28" s="83">
        <v>0</v>
      </c>
      <c r="AD28" s="72"/>
      <c r="AE28" s="83">
        <v>0</v>
      </c>
      <c r="AF28" s="72"/>
      <c r="AG28" s="83">
        <v>0</v>
      </c>
      <c r="AH28" s="72"/>
      <c r="AI28" s="83">
        <v>0</v>
      </c>
      <c r="AJ28" s="72"/>
      <c r="AK28" s="87">
        <f>AI28/سهام!$AE$1</f>
        <v>0</v>
      </c>
    </row>
    <row r="29" spans="1:37" ht="21.75" customHeight="1" x14ac:dyDescent="0.2">
      <c r="A29" s="206" t="s">
        <v>201</v>
      </c>
      <c r="C29" s="22" t="s">
        <v>48</v>
      </c>
      <c r="E29" s="22" t="s">
        <v>48</v>
      </c>
      <c r="G29" s="24" t="s">
        <v>205</v>
      </c>
      <c r="I29" s="22" t="s">
        <v>206</v>
      </c>
      <c r="K29" s="136">
        <v>18</v>
      </c>
      <c r="L29" s="72"/>
      <c r="M29" s="136">
        <v>18</v>
      </c>
      <c r="O29" s="83">
        <v>391000</v>
      </c>
      <c r="P29" s="72"/>
      <c r="Q29" s="83">
        <v>369391687809</v>
      </c>
      <c r="R29" s="72"/>
      <c r="S29" s="81">
        <v>369232564465</v>
      </c>
      <c r="T29" s="72"/>
      <c r="U29" s="136">
        <v>0</v>
      </c>
      <c r="V29" s="72"/>
      <c r="W29" s="136">
        <v>0</v>
      </c>
      <c r="X29" s="72"/>
      <c r="Y29" s="83">
        <v>391000</v>
      </c>
      <c r="Z29" s="72"/>
      <c r="AA29" s="83">
        <v>374965930390</v>
      </c>
      <c r="AB29" s="72"/>
      <c r="AC29" s="83">
        <v>0</v>
      </c>
      <c r="AD29" s="72"/>
      <c r="AE29" s="83">
        <v>0</v>
      </c>
      <c r="AF29" s="72"/>
      <c r="AG29" s="83">
        <v>0</v>
      </c>
      <c r="AH29" s="72"/>
      <c r="AI29" s="83">
        <v>0</v>
      </c>
      <c r="AJ29" s="72"/>
      <c r="AK29" s="87">
        <f>AI29/سهام!$AE$1</f>
        <v>0</v>
      </c>
    </row>
    <row r="30" spans="1:37" ht="21.75" customHeight="1" thickBot="1" x14ac:dyDescent="0.25">
      <c r="A30" s="61"/>
      <c r="C30" s="7"/>
      <c r="E30" s="7"/>
      <c r="G30" s="7"/>
      <c r="I30" s="7"/>
      <c r="K30" s="7"/>
      <c r="M30" s="7"/>
      <c r="O30" s="16">
        <f>SUM(O9:O29)</f>
        <v>14130963</v>
      </c>
      <c r="Q30" s="16">
        <f>SUM(Q9:Q29)</f>
        <v>13490894173762</v>
      </c>
      <c r="S30" s="16">
        <f>SUM(S9:S29)</f>
        <v>13591250742117</v>
      </c>
      <c r="U30" s="7"/>
      <c r="W30" s="16">
        <f>SUM(W9:W29)</f>
        <v>6377543945354</v>
      </c>
      <c r="Y30" s="7"/>
      <c r="AA30" s="141">
        <f>SUM(AA9:AA29)</f>
        <v>1701974622310</v>
      </c>
      <c r="AC30" s="7"/>
      <c r="AE30" s="7"/>
      <c r="AG30" s="16">
        <f>SUM(AG9:AG29)</f>
        <v>18196897182834</v>
      </c>
      <c r="AI30" s="16">
        <f>SUM(AI9:AI29)</f>
        <v>18728804652889</v>
      </c>
      <c r="AK30" s="94">
        <f>SUM(AK9:AK29)</f>
        <v>0.61345469868227498</v>
      </c>
    </row>
    <row r="31" spans="1:37" ht="13.5" thickTop="1" x14ac:dyDescent="0.2"/>
    <row r="33" spans="33:33" ht="19.5" x14ac:dyDescent="0.2">
      <c r="AG33" s="25"/>
    </row>
  </sheetData>
  <sheetProtection algorithmName="SHA-512" hashValue="VdAIqPhkzBs1fk0XJC1mmhlAcNH0Lugj/3FglPRaDwRdvnZ8mZ7hj0mu2MrqPj+8elTC1wAirR+53Si2oMXlCQ==" saltValue="YDGwO9PjP1vk6l3hNtb+nA==" spinCount="100000" sheet="1" objects="1" scenarios="1" selectLockedCells="1" autoFilter="0" selectUnlockedCells="1"/>
  <sortState xmlns:xlrd2="http://schemas.microsoft.com/office/spreadsheetml/2017/richdata2" ref="A9:AK29">
    <sortCondition descending="1" ref="AI9:AI29"/>
  </sortState>
  <mergeCells count="25">
    <mergeCell ref="A2:AK2"/>
    <mergeCell ref="A1:AK1"/>
    <mergeCell ref="Y7:AA7"/>
    <mergeCell ref="O7:O8"/>
    <mergeCell ref="M7:M8"/>
    <mergeCell ref="K7:K8"/>
    <mergeCell ref="I7:I8"/>
    <mergeCell ref="G7:G8"/>
    <mergeCell ref="S7:S8"/>
    <mergeCell ref="Q7:Q8"/>
    <mergeCell ref="U7:W7"/>
    <mergeCell ref="A7:B8"/>
    <mergeCell ref="E7:E8"/>
    <mergeCell ref="C7:C8"/>
    <mergeCell ref="AK7:AK8"/>
    <mergeCell ref="AC6:AK6"/>
    <mergeCell ref="AI7:AI8"/>
    <mergeCell ref="AG7:AG8"/>
    <mergeCell ref="AE7:AE8"/>
    <mergeCell ref="AC7:AC8"/>
    <mergeCell ref="A3:AK3"/>
    <mergeCell ref="U6:AA6"/>
    <mergeCell ref="O6:S6"/>
    <mergeCell ref="A6:N6"/>
    <mergeCell ref="A4:AK4"/>
  </mergeCells>
  <pageMargins left="0.39" right="0.39" top="0.39" bottom="0.39" header="0" footer="0"/>
  <pageSetup paperSize="9" scale="3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</sheetPr>
  <dimension ref="A1:M19"/>
  <sheetViews>
    <sheetView rightToLeft="1" view="pageBreakPreview" zoomScale="115" zoomScaleNormal="100" zoomScaleSheetLayoutView="115" workbookViewId="0">
      <selection activeCell="F24" sqref="F24"/>
    </sheetView>
  </sheetViews>
  <sheetFormatPr defaultRowHeight="12.75" x14ac:dyDescent="0.2"/>
  <cols>
    <col min="1" max="1" width="6.5703125" bestFit="1" customWidth="1"/>
    <col min="2" max="2" width="20" customWidth="1"/>
    <col min="3" max="3" width="1.28515625" customWidth="1"/>
    <col min="4" max="4" width="22" bestFit="1" customWidth="1"/>
    <col min="5" max="5" width="1.28515625" customWidth="1"/>
    <col min="6" max="6" width="22" bestFit="1" customWidth="1"/>
    <col min="7" max="7" width="1.28515625" customWidth="1"/>
    <col min="8" max="8" width="22" bestFit="1" customWidth="1"/>
    <col min="9" max="9" width="1.28515625" customWidth="1"/>
    <col min="10" max="10" width="22" bestFit="1" customWidth="1"/>
    <col min="11" max="11" width="1.28515625" customWidth="1"/>
    <col min="12" max="12" width="11.140625" customWidth="1"/>
    <col min="13" max="13" width="0.28515625" hidden="1" customWidth="1"/>
    <col min="14" max="14" width="12.42578125" bestFit="1" customWidth="1"/>
  </cols>
  <sheetData>
    <row r="1" spans="1:12" ht="21" x14ac:dyDescent="0.2">
      <c r="A1" s="273" t="s">
        <v>0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</row>
    <row r="2" spans="1:12" ht="21" x14ac:dyDescent="0.2">
      <c r="A2" s="273" t="s">
        <v>1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</row>
    <row r="3" spans="1:12" ht="21" x14ac:dyDescent="0.2">
      <c r="A3" s="273" t="s">
        <v>272</v>
      </c>
      <c r="B3" s="273"/>
      <c r="C3" s="273"/>
      <c r="D3" s="273"/>
      <c r="E3" s="273"/>
      <c r="F3" s="273"/>
      <c r="G3" s="273"/>
      <c r="H3" s="273"/>
      <c r="I3" s="273"/>
      <c r="J3" s="273"/>
      <c r="K3" s="273"/>
      <c r="L3" s="273"/>
    </row>
    <row r="5" spans="1:12" ht="22.5" x14ac:dyDescent="0.2">
      <c r="A5" s="210" t="s">
        <v>273</v>
      </c>
      <c r="B5" s="274" t="s">
        <v>274</v>
      </c>
      <c r="C5" s="274"/>
      <c r="D5" s="274"/>
      <c r="E5" s="274"/>
      <c r="F5" s="274"/>
      <c r="G5" s="274"/>
      <c r="H5" s="274"/>
      <c r="I5" s="274"/>
      <c r="J5" s="274"/>
      <c r="K5" s="274"/>
      <c r="L5" s="274"/>
    </row>
    <row r="6" spans="1:12" ht="19.5" x14ac:dyDescent="0.45">
      <c r="A6" s="211"/>
      <c r="B6" s="211"/>
      <c r="C6" s="211"/>
      <c r="D6" s="213" t="s">
        <v>197</v>
      </c>
      <c r="E6" s="212"/>
      <c r="F6" s="272" t="s">
        <v>3</v>
      </c>
      <c r="G6" s="272"/>
      <c r="H6" s="272"/>
      <c r="I6" s="212"/>
      <c r="J6" s="272" t="s">
        <v>265</v>
      </c>
      <c r="K6" s="272"/>
      <c r="L6" s="272"/>
    </row>
    <row r="7" spans="1:12" ht="29.25" customHeight="1" x14ac:dyDescent="0.2">
      <c r="A7" s="271" t="s">
        <v>179</v>
      </c>
      <c r="B7" s="271"/>
      <c r="C7" s="214"/>
      <c r="D7" s="215" t="s">
        <v>103</v>
      </c>
      <c r="E7" s="214"/>
      <c r="F7" s="215" t="s">
        <v>104</v>
      </c>
      <c r="G7" s="214"/>
      <c r="H7" s="215" t="s">
        <v>105</v>
      </c>
      <c r="I7" s="214"/>
      <c r="J7" s="215" t="s">
        <v>103</v>
      </c>
      <c r="K7" s="216"/>
      <c r="L7" s="217" t="s">
        <v>12</v>
      </c>
    </row>
    <row r="9" spans="1:12" ht="19.5" x14ac:dyDescent="0.2">
      <c r="A9" s="205" t="s">
        <v>278</v>
      </c>
      <c r="B9" s="205"/>
      <c r="D9" s="242">
        <v>4832606730829</v>
      </c>
      <c r="E9" s="242"/>
      <c r="F9" s="242">
        <v>5975809576768</v>
      </c>
      <c r="G9" s="242"/>
      <c r="H9" s="242">
        <v>6957200805170</v>
      </c>
      <c r="I9" s="242"/>
      <c r="J9" s="242">
        <v>3851215502427</v>
      </c>
      <c r="K9" s="242"/>
      <c r="L9" s="240">
        <f>'سپرده '!J12/سهام!AE1</f>
        <v>1.6377328102042669E-2</v>
      </c>
    </row>
    <row r="10" spans="1:12" ht="19.5" x14ac:dyDescent="0.2">
      <c r="A10" s="205" t="s">
        <v>279</v>
      </c>
      <c r="B10" s="205"/>
      <c r="D10" s="122">
        <v>4891406453941</v>
      </c>
      <c r="E10" s="242"/>
      <c r="F10" s="242">
        <v>4526590897147</v>
      </c>
      <c r="G10" s="242"/>
      <c r="H10" s="242">
        <v>5689037509878</v>
      </c>
      <c r="I10" s="242"/>
      <c r="J10" s="242">
        <v>3728959841210</v>
      </c>
      <c r="K10" s="242"/>
      <c r="L10" s="240">
        <f>'سپرده '!J13/سهام!AE1</f>
        <v>1.6377328102042669E-2</v>
      </c>
    </row>
    <row r="11" spans="1:12" ht="19.5" x14ac:dyDescent="0.2">
      <c r="A11" s="205" t="s">
        <v>275</v>
      </c>
      <c r="B11" s="205"/>
      <c r="D11" s="122">
        <v>3896000700000</v>
      </c>
      <c r="E11" s="242"/>
      <c r="F11" s="242">
        <v>2383442821707</v>
      </c>
      <c r="G11" s="242"/>
      <c r="H11" s="242">
        <v>4137556908437</v>
      </c>
      <c r="I11" s="242"/>
      <c r="J11" s="242">
        <v>2141886613270</v>
      </c>
      <c r="K11" s="242"/>
      <c r="L11" s="240">
        <f>'سپرده '!J9/سهام!AE1</f>
        <v>0.12614506314675178</v>
      </c>
    </row>
    <row r="12" spans="1:12" ht="19.5" x14ac:dyDescent="0.2">
      <c r="A12" s="205" t="s">
        <v>195</v>
      </c>
      <c r="B12" s="205"/>
      <c r="D12" s="122">
        <v>500000700000</v>
      </c>
      <c r="E12" s="242"/>
      <c r="F12" s="242">
        <v>12986304245</v>
      </c>
      <c r="G12" s="242"/>
      <c r="H12" s="242">
        <v>12986304245</v>
      </c>
      <c r="I12" s="242"/>
      <c r="J12" s="242">
        <v>500000700000</v>
      </c>
      <c r="K12" s="242"/>
      <c r="L12" s="240">
        <f>'سپرده '!J15/سهام!AE1</f>
        <v>4.7525138110843249E-8</v>
      </c>
    </row>
    <row r="13" spans="1:12" ht="19.5" x14ac:dyDescent="0.2">
      <c r="A13" s="205" t="s">
        <v>253</v>
      </c>
      <c r="B13" s="205"/>
      <c r="D13" s="122">
        <v>500001000000</v>
      </c>
      <c r="E13" s="242"/>
      <c r="F13" s="242">
        <v>9221311475</v>
      </c>
      <c r="G13" s="242"/>
      <c r="H13" s="242">
        <v>9221611475</v>
      </c>
      <c r="I13" s="242"/>
      <c r="J13" s="242">
        <v>500000700000</v>
      </c>
      <c r="K13" s="242"/>
      <c r="L13" s="240">
        <f>'سپرده '!J16/سهام!AE1</f>
        <v>2.7207518821428527E-8</v>
      </c>
    </row>
    <row r="14" spans="1:12" ht="19.5" x14ac:dyDescent="0.2">
      <c r="A14" s="205" t="s">
        <v>277</v>
      </c>
      <c r="B14" s="205"/>
      <c r="D14" s="122">
        <v>3027533</v>
      </c>
      <c r="E14" s="242"/>
      <c r="F14" s="242">
        <v>12407</v>
      </c>
      <c r="G14" s="242"/>
      <c r="H14" s="242">
        <v>0</v>
      </c>
      <c r="I14" s="242"/>
      <c r="J14" s="242">
        <v>3039940</v>
      </c>
      <c r="K14" s="242"/>
      <c r="L14" s="240">
        <f>'سپرده '!J11/سهام!AE1</f>
        <v>7.0156661426465552E-2</v>
      </c>
    </row>
    <row r="15" spans="1:12" ht="19.5" x14ac:dyDescent="0.2">
      <c r="A15" s="205" t="s">
        <v>280</v>
      </c>
      <c r="B15" s="205"/>
      <c r="D15" s="122">
        <v>1505023</v>
      </c>
      <c r="E15" s="242"/>
      <c r="F15" s="242">
        <v>5922</v>
      </c>
      <c r="G15" s="242"/>
      <c r="H15" s="242">
        <v>60000</v>
      </c>
      <c r="I15" s="242"/>
      <c r="J15" s="242">
        <v>1450945</v>
      </c>
      <c r="K15" s="242"/>
      <c r="L15" s="240">
        <f>'سپرده '!J14/سهام!AE1</f>
        <v>9.957205018017694E-8</v>
      </c>
    </row>
    <row r="16" spans="1:12" ht="19.5" x14ac:dyDescent="0.2">
      <c r="A16" s="205" t="s">
        <v>281</v>
      </c>
      <c r="B16" s="205"/>
      <c r="D16" s="122">
        <v>827257</v>
      </c>
      <c r="E16" s="242"/>
      <c r="F16" s="242">
        <v>3390</v>
      </c>
      <c r="G16" s="242"/>
      <c r="H16" s="242">
        <v>0</v>
      </c>
      <c r="I16" s="242"/>
      <c r="J16" s="242">
        <v>830647</v>
      </c>
      <c r="K16" s="243"/>
      <c r="L16" s="240">
        <f>'سپرده '!J17/سهام!AE1</f>
        <v>4.0379228544352363E-9</v>
      </c>
    </row>
    <row r="17" spans="1:12" ht="19.5" x14ac:dyDescent="0.2">
      <c r="A17" s="205" t="s">
        <v>276</v>
      </c>
      <c r="B17" s="205"/>
      <c r="D17" s="122">
        <v>123278</v>
      </c>
      <c r="E17" s="242"/>
      <c r="F17" s="242">
        <v>0</v>
      </c>
      <c r="G17" s="242"/>
      <c r="H17" s="242">
        <v>0</v>
      </c>
      <c r="I17" s="242"/>
      <c r="J17" s="242">
        <v>123278</v>
      </c>
      <c r="K17" s="242"/>
      <c r="L17" s="240">
        <f>'سپرده '!J10/سهام!AE1</f>
        <v>0.12214062660079698</v>
      </c>
    </row>
    <row r="18" spans="1:12" ht="20.25" thickBot="1" x14ac:dyDescent="0.25">
      <c r="A18" s="218" t="s">
        <v>23</v>
      </c>
      <c r="B18" s="218"/>
      <c r="D18" s="244">
        <f>SUM(D9:D17)</f>
        <v>14620021067861</v>
      </c>
      <c r="E18" s="242"/>
      <c r="F18" s="244">
        <f>SUM(F9:F17)</f>
        <v>12908050933061</v>
      </c>
      <c r="G18" s="242"/>
      <c r="H18" s="244">
        <f>SUM(H9:H17)</f>
        <v>16806003199205</v>
      </c>
      <c r="I18" s="242"/>
      <c r="J18" s="244">
        <f>SUM(J9:J17)</f>
        <v>10722068801717</v>
      </c>
      <c r="K18" s="242"/>
      <c r="L18" s="241">
        <f>SUM(L9:L17)</f>
        <v>0.35119718572072967</v>
      </c>
    </row>
    <row r="19" spans="1:12" ht="13.5" thickTop="1" x14ac:dyDescent="0.2"/>
  </sheetData>
  <sheetProtection algorithmName="SHA-512" hashValue="u+78oHsOM5LtGJSGfdPjvgudr3kqRxygq67tIuf695/RIFewhSZLN6gOV1EmsI98tigJb6QIT4/pq3x+a28Ong==" saltValue="RSdXXTIUrWk5nMIo6CUgLQ==" spinCount="100000" sheet="1" objects="1" scenarios="1" selectLockedCells="1" autoFilter="0" selectUnlockedCells="1"/>
  <sortState xmlns:xlrd2="http://schemas.microsoft.com/office/spreadsheetml/2017/richdata2" ref="A9:L17">
    <sortCondition descending="1" ref="J9:J17"/>
  </sortState>
  <mergeCells count="7">
    <mergeCell ref="A7:B7"/>
    <mergeCell ref="J6:L6"/>
    <mergeCell ref="A1:L1"/>
    <mergeCell ref="A2:L2"/>
    <mergeCell ref="A3:L3"/>
    <mergeCell ref="B5:L5"/>
    <mergeCell ref="F6:H6"/>
  </mergeCells>
  <pageMargins left="0.7" right="0.7" top="0.75" bottom="0.75" header="0.3" footer="0.3"/>
  <pageSetup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39997558519241921"/>
    <pageSetUpPr fitToPage="1"/>
  </sheetPr>
  <dimension ref="A1:M11"/>
  <sheetViews>
    <sheetView rightToLeft="1" view="pageBreakPreview" zoomScale="95" zoomScaleNormal="100" zoomScaleSheetLayoutView="95" workbookViewId="0">
      <selection activeCell="E17" sqref="E17"/>
    </sheetView>
  </sheetViews>
  <sheetFormatPr defaultRowHeight="12.75" x14ac:dyDescent="0.2"/>
  <cols>
    <col min="1" max="1" width="29" customWidth="1"/>
    <col min="2" max="2" width="1.28515625" customWidth="1"/>
    <col min="3" max="3" width="14.28515625" customWidth="1"/>
    <col min="4" max="4" width="1.28515625" customWidth="1"/>
    <col min="5" max="5" width="14.28515625" customWidth="1"/>
    <col min="6" max="6" width="1.28515625" customWidth="1"/>
    <col min="7" max="7" width="13" customWidth="1"/>
    <col min="8" max="8" width="1.28515625" customWidth="1"/>
    <col min="9" max="9" width="12.140625" customWidth="1"/>
    <col min="10" max="10" width="1.28515625" customWidth="1"/>
    <col min="11" max="11" width="23.42578125" customWidth="1"/>
    <col min="12" max="12" width="1.28515625" customWidth="1"/>
    <col min="13" max="13" width="18.7109375" customWidth="1"/>
    <col min="14" max="14" width="0.28515625" customWidth="1"/>
  </cols>
  <sheetData>
    <row r="1" spans="1:13" ht="2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</row>
    <row r="2" spans="1:13" ht="21" x14ac:dyDescent="0.2">
      <c r="A2" s="254" t="s">
        <v>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</row>
    <row r="3" spans="1:13" ht="21" x14ac:dyDescent="0.2">
      <c r="A3" s="254" t="s">
        <v>264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</row>
    <row r="4" spans="1:13" ht="22.5" x14ac:dyDescent="0.2">
      <c r="A4" s="275" t="s">
        <v>94</v>
      </c>
      <c r="B4" s="275"/>
      <c r="C4" s="275"/>
      <c r="D4" s="275"/>
      <c r="E4" s="275"/>
      <c r="F4" s="275"/>
      <c r="G4" s="275"/>
      <c r="H4" s="275"/>
      <c r="I4" s="275"/>
      <c r="J4" s="275"/>
      <c r="K4" s="275"/>
      <c r="L4" s="275"/>
      <c r="M4" s="275"/>
    </row>
    <row r="5" spans="1:13" ht="22.5" x14ac:dyDescent="0.2">
      <c r="A5" s="275" t="s">
        <v>95</v>
      </c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</row>
    <row r="7" spans="1:13" ht="21" x14ac:dyDescent="0.2">
      <c r="A7" s="246" t="s">
        <v>96</v>
      </c>
      <c r="C7" s="247" t="str">
        <f>سهام!T6</f>
        <v>1403/08/30</v>
      </c>
      <c r="D7" s="247"/>
      <c r="E7" s="247"/>
      <c r="F7" s="247"/>
      <c r="G7" s="247"/>
      <c r="H7" s="247"/>
      <c r="I7" s="247"/>
      <c r="J7" s="247"/>
      <c r="K7" s="247"/>
      <c r="L7" s="247"/>
      <c r="M7" s="247"/>
    </row>
    <row r="8" spans="1:13" ht="19.5" x14ac:dyDescent="0.2">
      <c r="A8" s="247"/>
      <c r="C8" s="18" t="s">
        <v>7</v>
      </c>
      <c r="D8" s="2"/>
      <c r="E8" s="18" t="s">
        <v>97</v>
      </c>
      <c r="F8" s="2"/>
      <c r="G8" s="18" t="s">
        <v>98</v>
      </c>
      <c r="H8" s="2"/>
      <c r="I8" s="18" t="s">
        <v>99</v>
      </c>
      <c r="J8" s="2"/>
      <c r="K8" s="18" t="s">
        <v>100</v>
      </c>
      <c r="L8" s="2"/>
      <c r="M8" s="18" t="s">
        <v>101</v>
      </c>
    </row>
    <row r="9" spans="1:13" ht="18.75" x14ac:dyDescent="0.2">
      <c r="A9" s="143" t="s">
        <v>80</v>
      </c>
      <c r="C9" s="9">
        <v>2100000</v>
      </c>
      <c r="D9" s="8"/>
      <c r="E9" s="9">
        <v>950500</v>
      </c>
      <c r="F9" s="8"/>
      <c r="G9" s="9">
        <v>1000000</v>
      </c>
      <c r="H9" s="8"/>
      <c r="I9" s="208">
        <v>5.21E-2</v>
      </c>
      <c r="J9" s="8"/>
      <c r="K9" s="9">
        <v>2099619375000</v>
      </c>
      <c r="M9" s="19" t="s">
        <v>102</v>
      </c>
    </row>
    <row r="10" spans="1:13" ht="18.75" x14ac:dyDescent="0.2">
      <c r="A10" s="144" t="s">
        <v>77</v>
      </c>
      <c r="C10" s="10">
        <v>526865</v>
      </c>
      <c r="D10" s="8"/>
      <c r="E10" s="10">
        <v>915800</v>
      </c>
      <c r="F10" s="8"/>
      <c r="G10" s="10">
        <v>914690</v>
      </c>
      <c r="H10" s="8"/>
      <c r="I10" s="209">
        <v>-1.1999999999999999E-3</v>
      </c>
      <c r="J10" s="8"/>
      <c r="K10" s="10">
        <v>481830799185</v>
      </c>
      <c r="M10" s="20" t="s">
        <v>102</v>
      </c>
    </row>
    <row r="11" spans="1:13" ht="18.75" x14ac:dyDescent="0.2">
      <c r="A11" s="144" t="s">
        <v>202</v>
      </c>
      <c r="C11" s="10">
        <v>3528000</v>
      </c>
      <c r="D11" s="8"/>
      <c r="E11" s="10">
        <v>955000</v>
      </c>
      <c r="F11" s="8"/>
      <c r="G11" s="10">
        <v>913209</v>
      </c>
      <c r="H11" s="8"/>
      <c r="I11" s="209">
        <v>-4.3799999999999999E-2</v>
      </c>
      <c r="J11" s="8"/>
      <c r="K11" s="10">
        <v>3221217400504</v>
      </c>
      <c r="M11" s="20" t="s">
        <v>102</v>
      </c>
    </row>
  </sheetData>
  <sheetProtection algorithmName="SHA-512" hashValue="3QyY+HF0ojNSUFflqaq7pkUnWdCcFbgms9crVYwVioa5qpyjQ51zFR++sfzrojtAum7cOm3hbpkYJIUhGN4Juw==" saltValue="zdUTEdOHP+aBdqPvYiFNKA==" spinCount="100000" sheet="1" objects="1" scenarios="1" selectLockedCells="1" autoFilter="0" selectUnlockedCells="1"/>
  <mergeCells count="7">
    <mergeCell ref="C7:M7"/>
    <mergeCell ref="A7:A8"/>
    <mergeCell ref="A1:M1"/>
    <mergeCell ref="A2:M2"/>
    <mergeCell ref="A3:M3"/>
    <mergeCell ref="A4:M4"/>
    <mergeCell ref="A5:M5"/>
  </mergeCells>
  <pageMargins left="0.39" right="0.39" top="0.39" bottom="0.39" header="0" footer="0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N56"/>
  <sheetViews>
    <sheetView rightToLeft="1" view="pageBreakPreview" topLeftCell="A19" zoomScale="98" zoomScaleNormal="100" zoomScaleSheetLayoutView="98" workbookViewId="0">
      <selection activeCell="A9" sqref="A9:A51"/>
    </sheetView>
  </sheetViews>
  <sheetFormatPr defaultRowHeight="12.75" x14ac:dyDescent="0.2"/>
  <cols>
    <col min="1" max="1" width="58.5703125" bestFit="1" customWidth="1"/>
    <col min="2" max="2" width="1.28515625" customWidth="1"/>
    <col min="3" max="3" width="21.7109375" bestFit="1" customWidth="1"/>
    <col min="4" max="4" width="1.28515625" customWidth="1"/>
    <col min="5" max="5" width="22.28515625" bestFit="1" customWidth="1"/>
    <col min="6" max="6" width="1.28515625" customWidth="1"/>
    <col min="7" max="7" width="23.5703125" bestFit="1" customWidth="1"/>
    <col min="8" max="8" width="1.5703125" customWidth="1"/>
    <col min="9" max="9" width="21.85546875" customWidth="1"/>
    <col min="10" max="10" width="0.85546875" customWidth="1"/>
    <col min="11" max="11" width="13.85546875" customWidth="1"/>
    <col min="12" max="12" width="0.28515625" customWidth="1"/>
  </cols>
  <sheetData>
    <row r="1" spans="1:14" ht="21" x14ac:dyDescent="0.2">
      <c r="A1" s="254" t="s">
        <v>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</row>
    <row r="2" spans="1:14" ht="21" x14ac:dyDescent="0.2">
      <c r="A2" s="254" t="s">
        <v>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</row>
    <row r="3" spans="1:14" ht="21" x14ac:dyDescent="0.2">
      <c r="A3" s="254" t="str">
        <f>سهام!A3</f>
        <v>برای ماه منتهی به 1403/08/30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</row>
    <row r="4" spans="1:14" ht="8.25" customHeight="1" x14ac:dyDescent="0.2"/>
    <row r="5" spans="1:14" ht="22.5" x14ac:dyDescent="0.2">
      <c r="A5" s="258" t="s">
        <v>194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</row>
    <row r="6" spans="1:14" ht="21" x14ac:dyDescent="0.2">
      <c r="C6" s="1" t="str">
        <f>سهام!F6</f>
        <v>1403/07/30</v>
      </c>
      <c r="E6" s="280" t="s">
        <v>3</v>
      </c>
      <c r="F6" s="280"/>
      <c r="G6" s="280"/>
      <c r="I6" s="279" t="str">
        <f>سهام!T6</f>
        <v>1403/08/30</v>
      </c>
      <c r="J6" s="279"/>
      <c r="K6" s="279"/>
    </row>
    <row r="7" spans="1:14" ht="12.75" customHeight="1" x14ac:dyDescent="0.2">
      <c r="A7" s="246" t="s">
        <v>179</v>
      </c>
      <c r="C7" s="257" t="s">
        <v>103</v>
      </c>
      <c r="E7" s="257" t="s">
        <v>104</v>
      </c>
      <c r="F7" s="2"/>
      <c r="G7" s="257" t="s">
        <v>105</v>
      </c>
      <c r="I7" s="278" t="s">
        <v>103</v>
      </c>
      <c r="K7" s="276" t="s">
        <v>12</v>
      </c>
    </row>
    <row r="8" spans="1:14" ht="15.75" customHeight="1" x14ac:dyDescent="0.2">
      <c r="A8" s="247"/>
      <c r="C8" s="246"/>
      <c r="E8" s="279"/>
      <c r="G8" s="279"/>
      <c r="I8" s="279"/>
      <c r="K8" s="277"/>
    </row>
    <row r="9" spans="1:14" ht="18" x14ac:dyDescent="0.2">
      <c r="A9" s="180" t="s">
        <v>236</v>
      </c>
      <c r="B9" s="98"/>
      <c r="C9" s="84">
        <v>2000000000000</v>
      </c>
      <c r="D9" s="98"/>
      <c r="E9" s="84">
        <v>0</v>
      </c>
      <c r="F9" s="98"/>
      <c r="G9" s="84">
        <v>0</v>
      </c>
      <c r="H9" s="98"/>
      <c r="I9" s="84">
        <v>2000000000000</v>
      </c>
      <c r="J9" s="98"/>
      <c r="K9" s="87">
        <f>I9/سهام!$AE$1</f>
        <v>6.5509220695261716E-2</v>
      </c>
      <c r="N9" s="28"/>
    </row>
    <row r="10" spans="1:14" ht="18" x14ac:dyDescent="0.2">
      <c r="A10" s="180" t="s">
        <v>237</v>
      </c>
      <c r="B10" s="98"/>
      <c r="C10" s="83">
        <v>2000000000000</v>
      </c>
      <c r="D10" s="98"/>
      <c r="E10" s="83">
        <v>0</v>
      </c>
      <c r="F10" s="98"/>
      <c r="G10" s="83">
        <v>90000000000</v>
      </c>
      <c r="H10" s="98"/>
      <c r="I10" s="83">
        <v>1910000000000</v>
      </c>
      <c r="J10" s="98"/>
      <c r="K10" s="87">
        <f>I10/سهام!$AE$1</f>
        <v>6.2561305763974936E-2</v>
      </c>
    </row>
    <row r="11" spans="1:14" ht="18" x14ac:dyDescent="0.2">
      <c r="A11" s="180" t="s">
        <v>248</v>
      </c>
      <c r="B11" s="98"/>
      <c r="C11" s="83">
        <v>0</v>
      </c>
      <c r="D11" s="98"/>
      <c r="E11" s="83">
        <v>1628000000000</v>
      </c>
      <c r="F11" s="98"/>
      <c r="G11" s="83">
        <v>0</v>
      </c>
      <c r="H11" s="98"/>
      <c r="I11" s="83">
        <v>1628000000000</v>
      </c>
      <c r="J11" s="98"/>
      <c r="K11" s="87">
        <f>I11/سهام!$AE$1</f>
        <v>5.3324505645943029E-2</v>
      </c>
    </row>
    <row r="12" spans="1:14" ht="18" x14ac:dyDescent="0.2">
      <c r="A12" s="180" t="s">
        <v>250</v>
      </c>
      <c r="B12" s="98"/>
      <c r="C12" s="83">
        <v>0</v>
      </c>
      <c r="D12" s="98"/>
      <c r="E12" s="83">
        <v>1610000000000</v>
      </c>
      <c r="F12" s="98"/>
      <c r="G12" s="83">
        <v>0</v>
      </c>
      <c r="H12" s="98"/>
      <c r="I12" s="83">
        <v>1610000000000</v>
      </c>
      <c r="J12" s="98"/>
      <c r="K12" s="87">
        <f>I12/سهام!$AE$1</f>
        <v>5.2734922659685678E-2</v>
      </c>
    </row>
    <row r="13" spans="1:14" ht="18" x14ac:dyDescent="0.2">
      <c r="A13" s="180" t="s">
        <v>247</v>
      </c>
      <c r="B13" s="98"/>
      <c r="C13" s="83">
        <v>0</v>
      </c>
      <c r="D13" s="98"/>
      <c r="E13" s="83">
        <v>634000000000</v>
      </c>
      <c r="F13" s="98"/>
      <c r="G13" s="83">
        <v>0</v>
      </c>
      <c r="H13" s="98"/>
      <c r="I13" s="83">
        <v>634000000000</v>
      </c>
      <c r="J13" s="98"/>
      <c r="K13" s="87">
        <f>I13/سهام!$AE$1</f>
        <v>2.0766422960397962E-2</v>
      </c>
    </row>
    <row r="14" spans="1:14" ht="22.5" customHeight="1" x14ac:dyDescent="0.2">
      <c r="A14" s="180" t="s">
        <v>242</v>
      </c>
      <c r="B14" s="98"/>
      <c r="C14" s="83">
        <v>0</v>
      </c>
      <c r="D14" s="98"/>
      <c r="E14" s="83">
        <v>550000000000</v>
      </c>
      <c r="F14" s="98"/>
      <c r="G14" s="83">
        <v>0</v>
      </c>
      <c r="H14" s="98"/>
      <c r="I14" s="83">
        <v>550000000000</v>
      </c>
      <c r="J14" s="98"/>
      <c r="K14" s="87">
        <f>I14/سهام!$AE$1</f>
        <v>1.801503569119697E-2</v>
      </c>
    </row>
    <row r="15" spans="1:14" ht="22.5" customHeight="1" x14ac:dyDescent="0.2">
      <c r="A15" s="180" t="s">
        <v>245</v>
      </c>
      <c r="B15" s="98"/>
      <c r="C15" s="83">
        <v>0</v>
      </c>
      <c r="D15" s="98"/>
      <c r="E15" s="83">
        <v>506000000000</v>
      </c>
      <c r="F15" s="98"/>
      <c r="G15" s="83">
        <v>0</v>
      </c>
      <c r="H15" s="98"/>
      <c r="I15" s="83">
        <v>506000000000</v>
      </c>
      <c r="J15" s="98"/>
      <c r="K15" s="87">
        <f>I15/سهام!$AE$1</f>
        <v>1.6573832835901213E-2</v>
      </c>
    </row>
    <row r="16" spans="1:14" ht="22.5" customHeight="1" x14ac:dyDescent="0.2">
      <c r="A16" s="180" t="s">
        <v>233</v>
      </c>
      <c r="B16" s="98"/>
      <c r="C16" s="83">
        <v>500000000000</v>
      </c>
      <c r="D16" s="98"/>
      <c r="E16" s="83">
        <v>0</v>
      </c>
      <c r="F16" s="98"/>
      <c r="G16" s="83">
        <v>0</v>
      </c>
      <c r="H16" s="98"/>
      <c r="I16" s="83">
        <v>500000000000</v>
      </c>
      <c r="J16" s="98"/>
      <c r="K16" s="87">
        <f>I16/سهام!$AE$1</f>
        <v>1.6377305173815429E-2</v>
      </c>
    </row>
    <row r="17" spans="1:11" ht="22.5" customHeight="1" x14ac:dyDescent="0.2">
      <c r="A17" s="180" t="s">
        <v>235</v>
      </c>
      <c r="B17" s="98"/>
      <c r="C17" s="83">
        <v>500000000000</v>
      </c>
      <c r="D17" s="98"/>
      <c r="E17" s="83">
        <v>0</v>
      </c>
      <c r="F17" s="98"/>
      <c r="G17" s="83">
        <v>0</v>
      </c>
      <c r="H17" s="98"/>
      <c r="I17" s="83">
        <v>500000000000</v>
      </c>
      <c r="J17" s="98"/>
      <c r="K17" s="87">
        <f>I17/سهام!$AE$1</f>
        <v>1.6377305173815429E-2</v>
      </c>
    </row>
    <row r="18" spans="1:11" ht="22.5" customHeight="1" x14ac:dyDescent="0.2">
      <c r="A18" s="180" t="s">
        <v>240</v>
      </c>
      <c r="B18" s="98"/>
      <c r="C18" s="83">
        <v>0</v>
      </c>
      <c r="D18" s="98"/>
      <c r="E18" s="83">
        <v>500000000000</v>
      </c>
      <c r="F18" s="98"/>
      <c r="G18" s="83">
        <v>0</v>
      </c>
      <c r="H18" s="98"/>
      <c r="I18" s="83">
        <v>500000000000</v>
      </c>
      <c r="J18" s="98"/>
      <c r="K18" s="87">
        <f>I18/سهام!$AE$1</f>
        <v>1.6377305173815429E-2</v>
      </c>
    </row>
    <row r="19" spans="1:11" ht="22.5" customHeight="1" x14ac:dyDescent="0.2">
      <c r="A19" s="180" t="s">
        <v>243</v>
      </c>
      <c r="B19" s="98"/>
      <c r="C19" s="83">
        <v>0</v>
      </c>
      <c r="D19" s="98"/>
      <c r="E19" s="83">
        <v>500000000000</v>
      </c>
      <c r="F19" s="98"/>
      <c r="G19" s="83">
        <v>0</v>
      </c>
      <c r="H19" s="98"/>
      <c r="I19" s="83">
        <v>500000000000</v>
      </c>
      <c r="J19" s="98"/>
      <c r="K19" s="87">
        <f>I19/سهام!$AE$1</f>
        <v>1.6377305173815429E-2</v>
      </c>
    </row>
    <row r="20" spans="1:11" ht="22.5" customHeight="1" x14ac:dyDescent="0.2">
      <c r="A20" s="180" t="s">
        <v>244</v>
      </c>
      <c r="B20" s="98"/>
      <c r="C20" s="83">
        <v>0</v>
      </c>
      <c r="D20" s="98"/>
      <c r="E20" s="83">
        <v>500000000000</v>
      </c>
      <c r="F20" s="98"/>
      <c r="G20" s="83">
        <v>0</v>
      </c>
      <c r="H20" s="98"/>
      <c r="I20" s="83">
        <v>500000000000</v>
      </c>
      <c r="J20" s="98"/>
      <c r="K20" s="87">
        <f>I20/سهام!$AE$1</f>
        <v>1.6377305173815429E-2</v>
      </c>
    </row>
    <row r="21" spans="1:11" ht="22.5" customHeight="1" x14ac:dyDescent="0.2">
      <c r="A21" s="180" t="s">
        <v>246</v>
      </c>
      <c r="B21" s="98"/>
      <c r="C21" s="83">
        <v>0</v>
      </c>
      <c r="D21" s="98"/>
      <c r="E21" s="83">
        <v>500000000000</v>
      </c>
      <c r="F21" s="98"/>
      <c r="G21" s="83">
        <v>0</v>
      </c>
      <c r="H21" s="98"/>
      <c r="I21" s="83">
        <v>500000000000</v>
      </c>
      <c r="J21" s="98"/>
      <c r="K21" s="87">
        <f>I21/سهام!$AE$1</f>
        <v>1.6377305173815429E-2</v>
      </c>
    </row>
    <row r="22" spans="1:11" ht="22.5" customHeight="1" x14ac:dyDescent="0.2">
      <c r="A22" s="180" t="s">
        <v>249</v>
      </c>
      <c r="B22" s="98"/>
      <c r="C22" s="83">
        <v>0</v>
      </c>
      <c r="D22" s="98"/>
      <c r="E22" s="83">
        <v>500000000000</v>
      </c>
      <c r="F22" s="98"/>
      <c r="G22" s="83">
        <v>0</v>
      </c>
      <c r="H22" s="98"/>
      <c r="I22" s="83">
        <v>500000000000</v>
      </c>
      <c r="J22" s="98"/>
      <c r="K22" s="87">
        <f>I22/سهام!$AE$1</f>
        <v>1.6377305173815429E-2</v>
      </c>
    </row>
    <row r="23" spans="1:11" ht="22.5" customHeight="1" x14ac:dyDescent="0.2">
      <c r="A23" s="180" t="s">
        <v>231</v>
      </c>
      <c r="B23" s="98"/>
      <c r="C23" s="83">
        <v>444000000000</v>
      </c>
      <c r="D23" s="98"/>
      <c r="E23" s="83">
        <v>0</v>
      </c>
      <c r="F23" s="98"/>
      <c r="G23" s="83">
        <v>0</v>
      </c>
      <c r="H23" s="98"/>
      <c r="I23" s="83">
        <v>444000000000</v>
      </c>
      <c r="J23" s="98"/>
      <c r="K23" s="87">
        <f>I23/سهام!$AE$1</f>
        <v>1.4543046994348099E-2</v>
      </c>
    </row>
    <row r="24" spans="1:11" ht="22.5" customHeight="1" x14ac:dyDescent="0.2">
      <c r="A24" s="180" t="s">
        <v>228</v>
      </c>
      <c r="B24" s="98"/>
      <c r="C24" s="83">
        <v>443000000000</v>
      </c>
      <c r="D24" s="98"/>
      <c r="E24" s="83">
        <v>0</v>
      </c>
      <c r="F24" s="98"/>
      <c r="G24" s="83">
        <v>0</v>
      </c>
      <c r="H24" s="98"/>
      <c r="I24" s="83">
        <v>443000000000</v>
      </c>
      <c r="J24" s="98"/>
      <c r="K24" s="87">
        <f>I24/سهام!$AE$1</f>
        <v>1.451029238400047E-2</v>
      </c>
    </row>
    <row r="25" spans="1:11" ht="22.5" customHeight="1" x14ac:dyDescent="0.2">
      <c r="A25" s="180" t="s">
        <v>230</v>
      </c>
      <c r="B25" s="98"/>
      <c r="C25" s="83">
        <v>325000000000</v>
      </c>
      <c r="D25" s="98"/>
      <c r="E25" s="83">
        <v>0</v>
      </c>
      <c r="F25" s="98"/>
      <c r="G25" s="83">
        <v>0</v>
      </c>
      <c r="H25" s="98"/>
      <c r="I25" s="83">
        <v>325000000000</v>
      </c>
      <c r="J25" s="98"/>
      <c r="K25" s="87">
        <f>I25/سهام!$AE$1</f>
        <v>1.0645248362980027E-2</v>
      </c>
    </row>
    <row r="26" spans="1:11" ht="22.5" customHeight="1" x14ac:dyDescent="0.2">
      <c r="A26" s="180" t="s">
        <v>238</v>
      </c>
      <c r="B26" s="98"/>
      <c r="C26" s="83">
        <v>300000000000</v>
      </c>
      <c r="D26" s="98"/>
      <c r="E26" s="83">
        <v>0</v>
      </c>
      <c r="F26" s="98"/>
      <c r="G26" s="83">
        <v>0</v>
      </c>
      <c r="H26" s="98"/>
      <c r="I26" s="83">
        <v>300000000000</v>
      </c>
      <c r="J26" s="98"/>
      <c r="K26" s="87">
        <f>I26/سهام!$AE$1</f>
        <v>9.8263831042892571E-3</v>
      </c>
    </row>
    <row r="27" spans="1:11" ht="22.5" customHeight="1" x14ac:dyDescent="0.2">
      <c r="A27" s="180" t="s">
        <v>225</v>
      </c>
      <c r="B27" s="98"/>
      <c r="C27" s="83">
        <v>400000000000</v>
      </c>
      <c r="D27" s="98"/>
      <c r="E27" s="83">
        <v>0</v>
      </c>
      <c r="F27" s="98"/>
      <c r="G27" s="83">
        <v>144500000000</v>
      </c>
      <c r="H27" s="98"/>
      <c r="I27" s="83">
        <v>255500000000</v>
      </c>
      <c r="J27" s="98"/>
      <c r="K27" s="87">
        <f>I27/سهام!$AE$1</f>
        <v>8.3688029438196837E-3</v>
      </c>
    </row>
    <row r="28" spans="1:11" ht="22.5" customHeight="1" x14ac:dyDescent="0.2">
      <c r="A28" s="180" t="s">
        <v>234</v>
      </c>
      <c r="B28" s="98"/>
      <c r="C28" s="83">
        <v>1499000000000</v>
      </c>
      <c r="D28" s="98"/>
      <c r="E28" s="83">
        <v>0</v>
      </c>
      <c r="F28" s="98"/>
      <c r="G28" s="83">
        <v>1268000000000</v>
      </c>
      <c r="H28" s="98"/>
      <c r="I28" s="83">
        <v>231000000000</v>
      </c>
      <c r="J28" s="98"/>
      <c r="K28" s="87">
        <f>I28/سهام!$AE$1</f>
        <v>7.566314990302728E-3</v>
      </c>
    </row>
    <row r="29" spans="1:11" ht="22.5" customHeight="1" x14ac:dyDescent="0.2">
      <c r="A29" s="180" t="s">
        <v>239</v>
      </c>
      <c r="B29" s="98"/>
      <c r="C29" s="83">
        <v>180000000000</v>
      </c>
      <c r="D29" s="98"/>
      <c r="E29" s="83">
        <v>0</v>
      </c>
      <c r="F29" s="98"/>
      <c r="G29" s="83">
        <v>0</v>
      </c>
      <c r="H29" s="98"/>
      <c r="I29" s="83">
        <v>180000000000</v>
      </c>
      <c r="J29" s="98"/>
      <c r="K29" s="87">
        <f>I29/سهام!$AE$1</f>
        <v>5.8958298625735543E-3</v>
      </c>
    </row>
    <row r="30" spans="1:11" ht="22.5" customHeight="1" x14ac:dyDescent="0.2">
      <c r="A30" s="180" t="s">
        <v>229</v>
      </c>
      <c r="B30" s="98"/>
      <c r="C30" s="83">
        <v>69000000000</v>
      </c>
      <c r="D30" s="98"/>
      <c r="E30" s="83">
        <v>0</v>
      </c>
      <c r="F30" s="98"/>
      <c r="G30" s="83">
        <v>0</v>
      </c>
      <c r="H30" s="98"/>
      <c r="I30" s="83">
        <v>69000000000</v>
      </c>
      <c r="J30" s="98"/>
      <c r="K30" s="87">
        <f>I30/سهام!$AE$1</f>
        <v>2.260068113986529E-3</v>
      </c>
    </row>
    <row r="31" spans="1:11" ht="22.5" customHeight="1" x14ac:dyDescent="0.2">
      <c r="A31" s="181" t="s">
        <v>251</v>
      </c>
      <c r="B31" s="98"/>
      <c r="C31" s="83">
        <v>0</v>
      </c>
      <c r="D31" s="98"/>
      <c r="E31" s="83">
        <v>33500000000</v>
      </c>
      <c r="F31" s="98"/>
      <c r="G31" s="81">
        <v>0</v>
      </c>
      <c r="H31" s="98"/>
      <c r="I31" s="81">
        <v>33500000000</v>
      </c>
      <c r="J31" s="98"/>
      <c r="K31" s="87">
        <f>I31/سهام!$AE$1</f>
        <v>1.0972794466456337E-3</v>
      </c>
    </row>
    <row r="32" spans="1:11" ht="22.5" customHeight="1" x14ac:dyDescent="0.2">
      <c r="A32" s="180" t="s">
        <v>212</v>
      </c>
      <c r="B32" s="98"/>
      <c r="C32" s="83">
        <v>31322899603</v>
      </c>
      <c r="D32" s="98"/>
      <c r="E32" s="83">
        <v>10078876894669</v>
      </c>
      <c r="F32" s="98"/>
      <c r="G32" s="83">
        <v>10109593063443</v>
      </c>
      <c r="H32" s="98"/>
      <c r="I32" s="83">
        <v>606730829</v>
      </c>
      <c r="J32" s="98"/>
      <c r="K32" s="87">
        <f>I32/سهام!$AE$1</f>
        <v>1.9873231889790048E-5</v>
      </c>
    </row>
    <row r="33" spans="1:11" ht="22.5" customHeight="1" x14ac:dyDescent="0.2">
      <c r="A33" s="180" t="s">
        <v>213</v>
      </c>
      <c r="B33" s="98"/>
      <c r="C33" s="83">
        <v>20000</v>
      </c>
      <c r="D33" s="98"/>
      <c r="E33" s="83">
        <v>4762497985636</v>
      </c>
      <c r="F33" s="98"/>
      <c r="G33" s="83">
        <v>4762091551695</v>
      </c>
      <c r="H33" s="98"/>
      <c r="I33" s="83">
        <v>406453941</v>
      </c>
      <c r="J33" s="98"/>
      <c r="K33" s="87">
        <f>I33/سهام!$AE$1</f>
        <v>1.3313240461713942E-5</v>
      </c>
    </row>
    <row r="34" spans="1:11" ht="22.5" customHeight="1" x14ac:dyDescent="0.2">
      <c r="A34" s="180" t="s">
        <v>211</v>
      </c>
      <c r="B34" s="98"/>
      <c r="C34" s="83">
        <v>3529176</v>
      </c>
      <c r="D34" s="98"/>
      <c r="E34" s="83">
        <v>12357</v>
      </c>
      <c r="F34" s="98"/>
      <c r="G34" s="83">
        <v>514000</v>
      </c>
      <c r="H34" s="98"/>
      <c r="I34" s="83">
        <v>3027533</v>
      </c>
      <c r="J34" s="98"/>
      <c r="K34" s="87">
        <f>I34/سهام!$AE$1</f>
        <v>9.9165663729593892E-8</v>
      </c>
    </row>
    <row r="35" spans="1:11" ht="22.5" customHeight="1" x14ac:dyDescent="0.2">
      <c r="A35" s="180" t="s">
        <v>214</v>
      </c>
      <c r="B35" s="98"/>
      <c r="C35" s="83">
        <v>1498703</v>
      </c>
      <c r="D35" s="98"/>
      <c r="E35" s="83">
        <v>6320</v>
      </c>
      <c r="F35" s="98"/>
      <c r="G35" s="83">
        <v>0</v>
      </c>
      <c r="H35" s="98"/>
      <c r="I35" s="83">
        <v>1505023</v>
      </c>
      <c r="J35" s="98"/>
      <c r="K35" s="87">
        <f>I35/سهام!$AE$1</f>
        <v>4.9296441929222432E-8</v>
      </c>
    </row>
    <row r="36" spans="1:11" ht="22.5" customHeight="1" x14ac:dyDescent="0.2">
      <c r="A36" s="180" t="s">
        <v>241</v>
      </c>
      <c r="B36" s="98"/>
      <c r="C36" s="83">
        <v>0</v>
      </c>
      <c r="D36" s="98"/>
      <c r="E36" s="83">
        <v>500001000000</v>
      </c>
      <c r="F36" s="98"/>
      <c r="G36" s="83">
        <v>500000000000</v>
      </c>
      <c r="H36" s="98"/>
      <c r="I36" s="83">
        <v>1000000</v>
      </c>
      <c r="J36" s="98"/>
      <c r="K36" s="87">
        <f>I36/سهام!$AE$1</f>
        <v>3.2754610347630857E-8</v>
      </c>
    </row>
    <row r="37" spans="1:11" ht="22.5" customHeight="1" x14ac:dyDescent="0.2">
      <c r="A37" s="180" t="s">
        <v>215</v>
      </c>
      <c r="B37" s="98"/>
      <c r="C37" s="83">
        <v>823769</v>
      </c>
      <c r="D37" s="98"/>
      <c r="E37" s="83">
        <v>3488</v>
      </c>
      <c r="F37" s="98"/>
      <c r="G37" s="83">
        <v>0</v>
      </c>
      <c r="H37" s="98"/>
      <c r="I37" s="83">
        <v>827257</v>
      </c>
      <c r="J37" s="98"/>
      <c r="K37" s="87">
        <f>I37/سهام!$AE$1</f>
        <v>2.7096480692350058E-8</v>
      </c>
    </row>
    <row r="38" spans="1:11" ht="22.5" customHeight="1" x14ac:dyDescent="0.2">
      <c r="A38" s="181" t="s">
        <v>209</v>
      </c>
      <c r="B38" s="98"/>
      <c r="C38" s="81">
        <v>36344157959</v>
      </c>
      <c r="D38" s="98"/>
      <c r="E38" s="81">
        <v>5349674467479</v>
      </c>
      <c r="F38" s="98"/>
      <c r="G38" s="81">
        <v>5386017925438</v>
      </c>
      <c r="H38" s="98"/>
      <c r="I38" s="81">
        <v>700000</v>
      </c>
      <c r="J38" s="98"/>
      <c r="K38" s="87">
        <f>I38/سهام!$AE$1</f>
        <v>2.2928227243341599E-8</v>
      </c>
    </row>
    <row r="39" spans="1:11" ht="22.5" customHeight="1" x14ac:dyDescent="0.2">
      <c r="A39" s="180" t="s">
        <v>232</v>
      </c>
      <c r="B39" s="98"/>
      <c r="C39" s="83">
        <v>5365600</v>
      </c>
      <c r="D39" s="98"/>
      <c r="E39" s="83">
        <v>13419200866</v>
      </c>
      <c r="F39" s="98"/>
      <c r="G39" s="83">
        <v>13423866466</v>
      </c>
      <c r="H39" s="98"/>
      <c r="I39" s="83">
        <v>700000</v>
      </c>
      <c r="J39" s="98"/>
      <c r="K39" s="87">
        <f>I39/سهام!$AE$1</f>
        <v>2.2928227243341599E-8</v>
      </c>
    </row>
    <row r="40" spans="1:11" ht="22.5" customHeight="1" x14ac:dyDescent="0.2">
      <c r="A40" s="180" t="s">
        <v>210</v>
      </c>
      <c r="B40" s="98"/>
      <c r="C40" s="83">
        <v>123278</v>
      </c>
      <c r="D40" s="98"/>
      <c r="E40" s="83">
        <v>0</v>
      </c>
      <c r="F40" s="98"/>
      <c r="G40" s="83">
        <v>0</v>
      </c>
      <c r="H40" s="98"/>
      <c r="I40" s="83">
        <v>123278</v>
      </c>
      <c r="J40" s="98"/>
      <c r="K40" s="87">
        <f>I40/سهام!$AE$1</f>
        <v>4.0379228544352363E-9</v>
      </c>
    </row>
    <row r="41" spans="1:11" ht="22.5" customHeight="1" x14ac:dyDescent="0.2">
      <c r="A41" s="180" t="s">
        <v>216</v>
      </c>
      <c r="B41" s="98"/>
      <c r="C41" s="83">
        <v>320000000000</v>
      </c>
      <c r="D41" s="98"/>
      <c r="E41" s="83">
        <v>0</v>
      </c>
      <c r="F41" s="98"/>
      <c r="G41" s="83">
        <v>320000000000</v>
      </c>
      <c r="H41" s="98"/>
      <c r="I41" s="83">
        <v>0</v>
      </c>
      <c r="J41" s="98"/>
      <c r="K41" s="87">
        <f>I41/سهام!$AE$1</f>
        <v>0</v>
      </c>
    </row>
    <row r="42" spans="1:11" ht="22.5" customHeight="1" x14ac:dyDescent="0.2">
      <c r="A42" s="180" t="s">
        <v>217</v>
      </c>
      <c r="B42" s="98"/>
      <c r="C42" s="83">
        <v>340000000000</v>
      </c>
      <c r="D42" s="98"/>
      <c r="E42" s="83">
        <v>0</v>
      </c>
      <c r="F42" s="98"/>
      <c r="G42" s="83">
        <v>340000000000</v>
      </c>
      <c r="H42" s="98"/>
      <c r="I42" s="83">
        <v>0</v>
      </c>
      <c r="J42" s="98"/>
      <c r="K42" s="87">
        <f>I42/سهام!$AE$1</f>
        <v>0</v>
      </c>
    </row>
    <row r="43" spans="1:11" ht="22.5" customHeight="1" x14ac:dyDescent="0.2">
      <c r="A43" s="180" t="s">
        <v>218</v>
      </c>
      <c r="B43" s="98"/>
      <c r="C43" s="83">
        <v>80000000000</v>
      </c>
      <c r="D43" s="98"/>
      <c r="E43" s="83">
        <v>0</v>
      </c>
      <c r="F43" s="98"/>
      <c r="G43" s="83">
        <v>80000000000</v>
      </c>
      <c r="H43" s="98"/>
      <c r="I43" s="83">
        <v>0</v>
      </c>
      <c r="J43" s="98"/>
      <c r="K43" s="87">
        <f>I43/سهام!$AE$1</f>
        <v>0</v>
      </c>
    </row>
    <row r="44" spans="1:11" ht="22.5" customHeight="1" x14ac:dyDescent="0.2">
      <c r="A44" s="180" t="s">
        <v>219</v>
      </c>
      <c r="B44" s="98"/>
      <c r="C44" s="83">
        <v>250000000000</v>
      </c>
      <c r="D44" s="98"/>
      <c r="E44" s="83">
        <v>0</v>
      </c>
      <c r="F44" s="98"/>
      <c r="G44" s="83">
        <v>250000000000</v>
      </c>
      <c r="H44" s="98"/>
      <c r="I44" s="83">
        <v>0</v>
      </c>
      <c r="J44" s="98"/>
      <c r="K44" s="87">
        <f>I44/سهام!$AE$1</f>
        <v>0</v>
      </c>
    </row>
    <row r="45" spans="1:11" ht="22.5" customHeight="1" x14ac:dyDescent="0.2">
      <c r="A45" s="180" t="s">
        <v>220</v>
      </c>
      <c r="B45" s="98"/>
      <c r="C45" s="83">
        <v>78000000000</v>
      </c>
      <c r="D45" s="98"/>
      <c r="E45" s="83">
        <v>0</v>
      </c>
      <c r="F45" s="98"/>
      <c r="G45" s="83">
        <v>78000000000</v>
      </c>
      <c r="H45" s="98"/>
      <c r="I45" s="83">
        <v>0</v>
      </c>
      <c r="J45" s="98"/>
      <c r="K45" s="87">
        <f>I45/سهام!$AE$1</f>
        <v>0</v>
      </c>
    </row>
    <row r="46" spans="1:11" ht="22.5" customHeight="1" x14ac:dyDescent="0.2">
      <c r="A46" s="180" t="s">
        <v>221</v>
      </c>
      <c r="B46" s="98"/>
      <c r="C46" s="83">
        <v>251000000000</v>
      </c>
      <c r="D46" s="98"/>
      <c r="E46" s="83">
        <v>0</v>
      </c>
      <c r="F46" s="98"/>
      <c r="G46" s="83">
        <v>251000000000</v>
      </c>
      <c r="H46" s="98"/>
      <c r="I46" s="83">
        <v>0</v>
      </c>
      <c r="J46" s="98"/>
      <c r="K46" s="87">
        <f>I46/سهام!$AE$1</f>
        <v>0</v>
      </c>
    </row>
    <row r="47" spans="1:11" ht="22.5" customHeight="1" x14ac:dyDescent="0.2">
      <c r="A47" s="180" t="s">
        <v>222</v>
      </c>
      <c r="B47" s="98"/>
      <c r="C47" s="83">
        <v>470000000000</v>
      </c>
      <c r="D47" s="98"/>
      <c r="E47" s="83">
        <v>0</v>
      </c>
      <c r="F47" s="98"/>
      <c r="G47" s="83">
        <v>470000000000</v>
      </c>
      <c r="H47" s="98"/>
      <c r="I47" s="83">
        <v>0</v>
      </c>
      <c r="J47" s="98"/>
      <c r="K47" s="87">
        <f>I47/سهام!$AE$1</f>
        <v>0</v>
      </c>
    </row>
    <row r="48" spans="1:11" ht="22.5" customHeight="1" x14ac:dyDescent="0.2">
      <c r="A48" s="180" t="s">
        <v>223</v>
      </c>
      <c r="B48" s="98"/>
      <c r="C48" s="83">
        <v>236000000000</v>
      </c>
      <c r="D48" s="98"/>
      <c r="E48" s="83">
        <v>0</v>
      </c>
      <c r="F48" s="98"/>
      <c r="G48" s="83">
        <v>236000000000</v>
      </c>
      <c r="H48" s="98"/>
      <c r="I48" s="83">
        <v>0</v>
      </c>
      <c r="J48" s="98"/>
      <c r="K48" s="87">
        <f>I48/سهام!$AE$1</f>
        <v>0</v>
      </c>
    </row>
    <row r="49" spans="1:11" ht="22.5" customHeight="1" x14ac:dyDescent="0.2">
      <c r="A49" s="180" t="s">
        <v>224</v>
      </c>
      <c r="B49" s="98"/>
      <c r="C49" s="83">
        <v>386000000000</v>
      </c>
      <c r="D49" s="98"/>
      <c r="E49" s="83">
        <v>0</v>
      </c>
      <c r="F49" s="98"/>
      <c r="G49" s="83">
        <v>386000000000</v>
      </c>
      <c r="H49" s="98"/>
      <c r="I49" s="83">
        <v>0</v>
      </c>
      <c r="J49" s="98"/>
      <c r="K49" s="87">
        <f>I49/سهام!$AE$1</f>
        <v>0</v>
      </c>
    </row>
    <row r="50" spans="1:11" ht="22.5" customHeight="1" x14ac:dyDescent="0.2">
      <c r="A50" s="180" t="s">
        <v>226</v>
      </c>
      <c r="B50" s="98"/>
      <c r="C50" s="83">
        <v>228000000000</v>
      </c>
      <c r="D50" s="98"/>
      <c r="E50" s="83">
        <v>0</v>
      </c>
      <c r="F50" s="98"/>
      <c r="G50" s="83">
        <v>228000000000</v>
      </c>
      <c r="H50" s="98"/>
      <c r="I50" s="83">
        <v>0</v>
      </c>
      <c r="J50" s="98"/>
      <c r="K50" s="87">
        <f>I50/سهام!$AE$1</f>
        <v>0</v>
      </c>
    </row>
    <row r="51" spans="1:11" ht="18" x14ac:dyDescent="0.2">
      <c r="A51" s="180" t="s">
        <v>227</v>
      </c>
      <c r="B51" s="98"/>
      <c r="C51" s="83">
        <v>250000000000</v>
      </c>
      <c r="D51" s="98"/>
      <c r="E51" s="83">
        <v>0</v>
      </c>
      <c r="F51" s="98"/>
      <c r="G51" s="83">
        <v>250000000000</v>
      </c>
      <c r="H51" s="98"/>
      <c r="I51" s="83">
        <v>0</v>
      </c>
      <c r="J51" s="98"/>
      <c r="K51" s="87">
        <f>I51/سهام!$AE$1</f>
        <v>0</v>
      </c>
    </row>
    <row r="52" spans="1:11" ht="21.75" thickBot="1" x14ac:dyDescent="0.25">
      <c r="A52" s="62" t="s">
        <v>23</v>
      </c>
      <c r="C52" s="99">
        <f>SUM(C9:C51)</f>
        <v>11616678418088</v>
      </c>
      <c r="D52" s="72"/>
      <c r="E52" s="99">
        <f>SUM(E9:E51)</f>
        <v>28165969570815</v>
      </c>
      <c r="F52" s="72"/>
      <c r="G52" s="99">
        <f>SUM(G9:G51)</f>
        <v>25162626921042</v>
      </c>
      <c r="H52" s="72"/>
      <c r="I52" s="99">
        <f>SUM(I9:I51)</f>
        <v>14620021067861</v>
      </c>
      <c r="J52" s="72"/>
      <c r="K52" s="92">
        <f>SUM(K9:K51)</f>
        <v>0.47887309335194095</v>
      </c>
    </row>
    <row r="53" spans="1:11" ht="13.5" thickTop="1" x14ac:dyDescent="0.2"/>
    <row r="56" spans="1:11" x14ac:dyDescent="0.2">
      <c r="C56" s="27"/>
      <c r="E56" s="27"/>
      <c r="G56" s="27"/>
      <c r="I56" s="27"/>
    </row>
  </sheetData>
  <sortState xmlns:xlrd2="http://schemas.microsoft.com/office/spreadsheetml/2017/richdata2" ref="A9:K51">
    <sortCondition descending="1" ref="I9:I51"/>
  </sortState>
  <mergeCells count="12">
    <mergeCell ref="A3:K3"/>
    <mergeCell ref="A2:K2"/>
    <mergeCell ref="A1:K1"/>
    <mergeCell ref="A5:K5"/>
    <mergeCell ref="I6:K6"/>
    <mergeCell ref="E6:G6"/>
    <mergeCell ref="A7:A8"/>
    <mergeCell ref="K7:K8"/>
    <mergeCell ref="I7:I8"/>
    <mergeCell ref="G7:G8"/>
    <mergeCell ref="E7:E8"/>
    <mergeCell ref="C7:C8"/>
  </mergeCells>
  <pageMargins left="0.39" right="0.39" top="0.39" bottom="0.39" header="0" footer="0"/>
  <pageSetup paperSize="9" scale="84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59999389629810485"/>
    <pageSetUpPr fitToPage="1"/>
  </sheetPr>
  <dimension ref="A1:O23"/>
  <sheetViews>
    <sheetView rightToLeft="1" view="pageBreakPreview" zoomScaleNormal="100" zoomScaleSheetLayoutView="100" workbookViewId="0">
      <selection activeCell="H12" sqref="H12"/>
    </sheetView>
  </sheetViews>
  <sheetFormatPr defaultRowHeight="12.75" x14ac:dyDescent="0.2"/>
  <cols>
    <col min="1" max="1" width="2.5703125" customWidth="1"/>
    <col min="2" max="2" width="49.7109375" customWidth="1"/>
    <col min="3" max="3" width="1.28515625" customWidth="1"/>
    <col min="4" max="4" width="11.7109375" customWidth="1"/>
    <col min="5" max="5" width="1.28515625" customWidth="1"/>
    <col min="6" max="6" width="20.7109375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3" max="13" width="12.42578125" hidden="1" customWidth="1"/>
    <col min="15" max="15" width="17.5703125" bestFit="1" customWidth="1"/>
  </cols>
  <sheetData>
    <row r="1" spans="1:15" ht="29.1" customHeight="1" x14ac:dyDescent="0.2">
      <c r="A1" s="281" t="s">
        <v>0</v>
      </c>
      <c r="B1" s="281"/>
      <c r="C1" s="281"/>
      <c r="D1" s="281"/>
      <c r="E1" s="281"/>
      <c r="F1" s="281"/>
      <c r="G1" s="281"/>
      <c r="H1" s="281"/>
      <c r="I1" s="281"/>
      <c r="J1" s="281"/>
      <c r="M1" s="27">
        <v>1933687068177</v>
      </c>
    </row>
    <row r="2" spans="1:15" ht="21.75" customHeight="1" x14ac:dyDescent="0.2">
      <c r="A2" s="281" t="s">
        <v>106</v>
      </c>
      <c r="B2" s="281"/>
      <c r="C2" s="281"/>
      <c r="D2" s="281"/>
      <c r="E2" s="281"/>
      <c r="F2" s="281"/>
      <c r="G2" s="281"/>
      <c r="H2" s="281"/>
      <c r="I2" s="281"/>
      <c r="J2" s="281"/>
    </row>
    <row r="3" spans="1:15" ht="21.75" customHeight="1" x14ac:dyDescent="0.2">
      <c r="A3" s="281" t="str">
        <f>'صورت وضعیت'!B6</f>
        <v>برای ماه منتهی به 1403/08/30</v>
      </c>
      <c r="B3" s="281"/>
      <c r="C3" s="281"/>
      <c r="D3" s="281"/>
      <c r="E3" s="281"/>
      <c r="F3" s="281"/>
      <c r="G3" s="281"/>
      <c r="H3" s="281"/>
      <c r="I3" s="281"/>
      <c r="J3" s="281"/>
    </row>
    <row r="4" spans="1:15" ht="14.45" customHeight="1" x14ac:dyDescent="0.2"/>
    <row r="5" spans="1:15" ht="27.75" customHeight="1" x14ac:dyDescent="0.2">
      <c r="A5" s="14" t="s">
        <v>107</v>
      </c>
      <c r="B5" s="14" t="s">
        <v>108</v>
      </c>
      <c r="C5" s="282"/>
      <c r="D5" s="282"/>
      <c r="E5" s="282"/>
      <c r="F5" s="282"/>
      <c r="G5" s="282"/>
      <c r="H5" s="282"/>
      <c r="I5" s="282"/>
      <c r="J5" s="282"/>
    </row>
    <row r="6" spans="1:15" ht="14.45" customHeight="1" x14ac:dyDescent="0.2"/>
    <row r="7" spans="1:15" ht="19.5" customHeight="1" x14ac:dyDescent="0.2">
      <c r="A7" s="280" t="s">
        <v>109</v>
      </c>
      <c r="B7" s="280"/>
      <c r="D7" s="1" t="s">
        <v>110</v>
      </c>
      <c r="F7" s="1" t="s">
        <v>103</v>
      </c>
      <c r="H7" s="1" t="s">
        <v>111</v>
      </c>
      <c r="J7" s="1" t="s">
        <v>112</v>
      </c>
    </row>
    <row r="8" spans="1:15" ht="21.75" customHeight="1" x14ac:dyDescent="0.2">
      <c r="A8" s="283" t="s">
        <v>113</v>
      </c>
      <c r="B8" s="283"/>
      <c r="D8" s="19" t="s">
        <v>114</v>
      </c>
      <c r="F8" s="41">
        <f>'درآمد سرمایه گذاری در سهام'!T20</f>
        <v>-79815084205</v>
      </c>
      <c r="H8" s="100">
        <f>F8/$F$13*100</f>
        <v>-1.9671729044995947</v>
      </c>
      <c r="I8" s="91"/>
      <c r="J8" s="100">
        <f>F8/سهام!$AE$1*100</f>
        <v>-0.2614311982998121</v>
      </c>
      <c r="M8" s="59"/>
      <c r="N8" s="59"/>
    </row>
    <row r="9" spans="1:15" ht="21.75" customHeight="1" x14ac:dyDescent="0.2">
      <c r="A9" s="284" t="s">
        <v>115</v>
      </c>
      <c r="B9" s="284"/>
      <c r="D9" s="20" t="s">
        <v>116</v>
      </c>
      <c r="F9" s="36">
        <f>'درآمد سرمایه گذاری در صندوق'!T13</f>
        <v>52613888205</v>
      </c>
      <c r="H9" s="100">
        <f t="shared" ref="H9:H12" si="0">F9/$F$13*100</f>
        <v>1.2967550721541812</v>
      </c>
      <c r="I9" s="91"/>
      <c r="J9" s="100">
        <f>F9/سهام!$AE$1*100</f>
        <v>0.17233474070285859</v>
      </c>
      <c r="M9" s="59"/>
      <c r="N9" s="59"/>
      <c r="O9" s="27"/>
    </row>
    <row r="10" spans="1:15" ht="21.75" customHeight="1" x14ac:dyDescent="0.2">
      <c r="A10" s="284" t="s">
        <v>117</v>
      </c>
      <c r="B10" s="284"/>
      <c r="D10" s="20" t="s">
        <v>118</v>
      </c>
      <c r="F10" s="36">
        <f>'درآمد سرمایه گذاری در اوراق به'!R37</f>
        <v>2813207224030</v>
      </c>
      <c r="H10" s="100">
        <f t="shared" si="0"/>
        <v>69.336079526527101</v>
      </c>
      <c r="I10" s="91"/>
      <c r="J10" s="100">
        <f>F10/سهام!$AE$1*100</f>
        <v>9.2145506450242909</v>
      </c>
      <c r="M10" s="59"/>
      <c r="N10" s="59"/>
    </row>
    <row r="11" spans="1:15" ht="21.75" customHeight="1" x14ac:dyDescent="0.2">
      <c r="A11" s="285" t="s">
        <v>119</v>
      </c>
      <c r="B11" s="285"/>
      <c r="D11" s="20" t="s">
        <v>120</v>
      </c>
      <c r="F11" s="36">
        <f>'درآمد سپرده بانکی'!H16</f>
        <v>1271297371356</v>
      </c>
      <c r="H11" s="100">
        <f t="shared" si="0"/>
        <v>31.333196818658703</v>
      </c>
      <c r="I11" s="91"/>
      <c r="J11" s="100">
        <f>F11/سهام!$AE$1*100</f>
        <v>4.164085003473315</v>
      </c>
      <c r="M11" s="59"/>
      <c r="N11" s="59"/>
    </row>
    <row r="12" spans="1:15" ht="21.75" customHeight="1" x14ac:dyDescent="0.2">
      <c r="A12" s="284" t="s">
        <v>121</v>
      </c>
      <c r="B12" s="284"/>
      <c r="D12" s="21" t="s">
        <v>122</v>
      </c>
      <c r="F12" s="36">
        <f>'سایر درآمدها'!F10</f>
        <v>46314126</v>
      </c>
      <c r="H12" s="100">
        <f t="shared" si="0"/>
        <v>1.14148715960476E-3</v>
      </c>
      <c r="I12" s="91"/>
      <c r="J12" s="100">
        <f>F12/سهام!$AE$1*100</f>
        <v>1.5170011507210793E-4</v>
      </c>
      <c r="M12" s="59"/>
      <c r="N12" s="59"/>
    </row>
    <row r="13" spans="1:15" ht="21.75" customHeight="1" x14ac:dyDescent="0.2">
      <c r="A13" s="246"/>
      <c r="B13" s="246"/>
      <c r="D13" s="7"/>
      <c r="F13" s="29">
        <f>SUM(F8:F12)</f>
        <v>4057349713512</v>
      </c>
      <c r="H13" s="129">
        <f>SUM(H8:H12)</f>
        <v>100</v>
      </c>
      <c r="I13" s="91"/>
      <c r="J13" s="101">
        <f>SUM(J8:J12)</f>
        <v>13.289690891015724</v>
      </c>
      <c r="N13" s="59"/>
    </row>
    <row r="16" spans="1:15" hidden="1" x14ac:dyDescent="0.2">
      <c r="F16">
        <v>2460059365477</v>
      </c>
    </row>
    <row r="17" spans="6:6" hidden="1" x14ac:dyDescent="0.2">
      <c r="F17" s="27">
        <f>F16-F13</f>
        <v>-1597290348035</v>
      </c>
    </row>
    <row r="18" spans="6:6" hidden="1" x14ac:dyDescent="0.2"/>
    <row r="19" spans="6:6" hidden="1" x14ac:dyDescent="0.2"/>
    <row r="20" spans="6:6" hidden="1" x14ac:dyDescent="0.2"/>
    <row r="21" spans="6:6" hidden="1" x14ac:dyDescent="0.2"/>
    <row r="22" spans="6:6" hidden="1" x14ac:dyDescent="0.2"/>
    <row r="23" spans="6:6" hidden="1" x14ac:dyDescent="0.2"/>
  </sheetData>
  <sheetProtection algorithmName="SHA-512" hashValue="KRu6OJIIgxB91DhBFr2HBfDC5jnw5A0ARCzKnI8FuNTJVfbWEaHDGPcFqTTLDcPrhAteUPb/3xYr6KNh8VB0lA==" saltValue="S3YqRlWYv9VbBUGdd3V+Ow==" spinCount="100000" sheet="1" objects="1" scenarios="1" selectLockedCells="1" autoFilter="0" selectUnlockedCells="1"/>
  <mergeCells count="11">
    <mergeCell ref="A1:J1"/>
    <mergeCell ref="A2:J2"/>
    <mergeCell ref="A3:J3"/>
    <mergeCell ref="A7:B7"/>
    <mergeCell ref="A13:B13"/>
    <mergeCell ref="C5:J5"/>
    <mergeCell ref="A8:B8"/>
    <mergeCell ref="A9:B9"/>
    <mergeCell ref="A10:B10"/>
    <mergeCell ref="A11:B11"/>
    <mergeCell ref="A12:B12"/>
  </mergeCells>
  <pageMargins left="0.39" right="0.39" top="0.39" bottom="0.39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18</vt:i4>
      </vt:variant>
    </vt:vector>
  </HeadingPairs>
  <TitlesOfParts>
    <vt:vector size="38" baseType="lpstr">
      <vt:lpstr>صورت وضعیت</vt:lpstr>
      <vt:lpstr>سهام</vt:lpstr>
      <vt:lpstr>اوراق مشتقه</vt:lpstr>
      <vt:lpstr>واحدهای صندوق</vt:lpstr>
      <vt:lpstr>اوراق</vt:lpstr>
      <vt:lpstr>سپرده 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درآمد سپرده بانکی</vt:lpstr>
      <vt:lpstr>سایر درآمدها</vt:lpstr>
      <vt:lpstr>مبالغ تخصیصی اوراق</vt:lpstr>
      <vt:lpstr>درآمد سود سهام</vt:lpstr>
      <vt:lpstr>سود اوراق بهادار</vt:lpstr>
      <vt:lpstr>سود سپرده بانکی</vt:lpstr>
      <vt:lpstr>درآمد ناشی از فروش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Majid 2116. Aghataghi</dc:creator>
  <cp:lastModifiedBy>Sahar Sadat Akhlaghi</cp:lastModifiedBy>
  <cp:lastPrinted>2024-10-26T12:58:43Z</cp:lastPrinted>
  <dcterms:created xsi:type="dcterms:W3CDTF">2024-08-28T07:34:27Z</dcterms:created>
  <dcterms:modified xsi:type="dcterms:W3CDTF">2024-11-28T07:57:08Z</dcterms:modified>
</cp:coreProperties>
</file>