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 آذر 1403\"/>
    </mc:Choice>
  </mc:AlternateContent>
  <xr:revisionPtr revIDLastSave="0" documentId="13_ncr:1_{B1E17215-123F-49F4-86E3-936949A466D9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صورت وضعیت" sheetId="1" r:id="rId1"/>
    <sheet name="سهام" sheetId="2" r:id="rId2"/>
    <sheet name="اوراق مشتقه" sheetId="3" state="hidden" r:id="rId3"/>
    <sheet name="واحدهای صندوق" sheetId="4" r:id="rId4"/>
    <sheet name="اوراق" sheetId="5" r:id="rId5"/>
    <sheet name="سپرده " sheetId="23" r:id="rId6"/>
    <sheet name="تعدیل قیمت" sheetId="6" r:id="rId7"/>
    <sheet name="سپرده" sheetId="7" state="hidden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سایر درآمدها" sheetId="14" r:id="rId13"/>
    <sheet name="درآمد سپرده بانکی" sheetId="13" r:id="rId14"/>
    <sheet name="مبالغ تخصیصی اوراق" sheetId="22" r:id="rId15"/>
    <sheet name="درآمد سود سهام" sheetId="15" r:id="rId16"/>
    <sheet name="سود اوراق بهادار" sheetId="17" r:id="rId17"/>
    <sheet name="سود سپرده بانکی" sheetId="18" r:id="rId18"/>
    <sheet name="درآمد ناشی از فروش" sheetId="19" r:id="rId19"/>
    <sheet name="درآمد ناشی از تغییر قیمت اوراق" sheetId="21" r:id="rId20"/>
  </sheets>
  <externalReferences>
    <externalReference r:id="rId21"/>
  </externalReferences>
  <definedNames>
    <definedName name="_xlnm._FilterDatabase" localSheetId="18" hidden="1">'درآمد ناشی از فروش'!$T$8:$AJ$8</definedName>
    <definedName name="_xlnm._FilterDatabase" localSheetId="1" hidden="1">سهام!$A$9:$AB$10</definedName>
    <definedName name="_xlnm._FilterDatabase" localSheetId="16" hidden="1">'سود اوراق بهادار'!$A$8:$T$26</definedName>
    <definedName name="_xlnm.Print_Area" localSheetId="4">اوراق!$A$1:$AL$26</definedName>
    <definedName name="_xlnm.Print_Area" localSheetId="2">'اوراق مشتقه'!$A$1:$S$6</definedName>
    <definedName name="_xlnm.Print_Area" localSheetId="6">'تعدیل قیمت'!$A$1:$N$11</definedName>
    <definedName name="_xlnm.Print_Area" localSheetId="8">درآمد!$A$1:$K$13</definedName>
    <definedName name="_xlnm.Print_Area" localSheetId="13">'درآمد سپرده بانکی'!$A$1:$K$19</definedName>
    <definedName name="_xlnm.Print_Area" localSheetId="11">'درآمد سرمایه گذاری در اوراق به'!$A$1:$R$37</definedName>
    <definedName name="_xlnm.Print_Area" localSheetId="9">'درآمد سرمایه گذاری در سهام'!$A$1:$W$21</definedName>
    <definedName name="_xlnm.Print_Area" localSheetId="10">'درآمد سرمایه گذاری در صندوق'!$A$1:$V$13</definedName>
    <definedName name="_xlnm.Print_Area" localSheetId="15">'درآمد سود سهام'!$A$1:$T$17</definedName>
    <definedName name="_xlnm.Print_Area" localSheetId="19">'درآمد ناشی از تغییر قیمت اوراق'!$A$1:$S$26</definedName>
    <definedName name="_xlnm.Print_Area" localSheetId="18">'درآمد ناشی از فروش'!$A$1:$R$39</definedName>
    <definedName name="_xlnm.Print_Area" localSheetId="12">'سایر درآمدها'!$A$1:$G$10</definedName>
    <definedName name="_xlnm.Print_Area" localSheetId="7">سپرده!$A$1:$L$52</definedName>
    <definedName name="_xlnm.Print_Area" localSheetId="1">سهام!$A$1:$AB$11</definedName>
    <definedName name="_xlnm.Print_Area" localSheetId="16">'سود اوراق بهادار'!$A$1:$T$41</definedName>
    <definedName name="_xlnm.Print_Area" localSheetId="17">'سود سپرده بانکی'!$A$1:$N$22</definedName>
    <definedName name="_xlnm.Print_Area" localSheetId="0">'صورت وضعیت'!$B$1:$B$9</definedName>
    <definedName name="_xlnm.Print_Area" localSheetId="3">'واحدهای صندوق'!$A$1:$Z$12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41" i="17" l="1"/>
  <c r="P41" i="17"/>
  <c r="R41" i="17"/>
  <c r="T41" i="17"/>
  <c r="J41" i="17"/>
  <c r="L41" i="17"/>
  <c r="D16" i="13"/>
  <c r="I26" i="21"/>
  <c r="S9" i="15"/>
  <c r="S10" i="15"/>
  <c r="S11" i="15"/>
  <c r="S12" i="15"/>
  <c r="S13" i="15"/>
  <c r="S14" i="15"/>
  <c r="S15" i="15"/>
  <c r="S16" i="15"/>
  <c r="S8" i="15"/>
  <c r="D32" i="11" a="1"/>
  <c r="D32" i="11" s="1"/>
  <c r="L32" i="11" a="1"/>
  <c r="L32" i="11" s="1"/>
  <c r="Q39" i="19"/>
  <c r="D9" i="11" l="1" a="1"/>
  <c r="D9" i="11" s="1"/>
  <c r="D10" i="11" a="1"/>
  <c r="D10" i="11" s="1"/>
  <c r="D14" i="11" a="1"/>
  <c r="D14" i="11" s="1"/>
  <c r="D15" i="11" a="1"/>
  <c r="D15" i="11" s="1"/>
  <c r="D16" i="11" a="1"/>
  <c r="D16" i="11" s="1"/>
  <c r="D23" i="11" a="1"/>
  <c r="D23" i="11" s="1"/>
  <c r="D34" i="11" a="1"/>
  <c r="D34" i="11" s="1"/>
  <c r="D35" i="11" a="1"/>
  <c r="D35" i="11" s="1"/>
  <c r="D36" i="11" a="1"/>
  <c r="D36" i="11" s="1"/>
  <c r="L9" i="11" a="1"/>
  <c r="L9" i="11" s="1"/>
  <c r="L10" i="11" a="1"/>
  <c r="L10" i="11" s="1"/>
  <c r="L14" i="11" a="1"/>
  <c r="L14" i="11" s="1"/>
  <c r="L15" i="11" a="1"/>
  <c r="L15" i="11" s="1"/>
  <c r="L16" i="11" a="1"/>
  <c r="L16" i="11" s="1"/>
  <c r="L23" i="11" a="1"/>
  <c r="L23" i="11" s="1"/>
  <c r="L34" i="11" a="1"/>
  <c r="L34" i="11" s="1"/>
  <c r="L35" i="11" a="1"/>
  <c r="L35" i="11" s="1"/>
  <c r="L36" i="11" a="1"/>
  <c r="L36" i="11" s="1"/>
  <c r="J18" i="23" l="1"/>
  <c r="D26" i="11" l="1" a="1"/>
  <c r="D26" i="11" s="1"/>
  <c r="D27" i="11" a="1"/>
  <c r="D27" i="11" s="1"/>
  <c r="D28" i="11" a="1"/>
  <c r="D28" i="11" s="1"/>
  <c r="D24" i="11" a="1"/>
  <c r="D24" i="11" s="1"/>
  <c r="D29" i="11" a="1"/>
  <c r="D29" i="11" s="1"/>
  <c r="D19" i="11" a="1"/>
  <c r="D19" i="11" s="1"/>
  <c r="D20" i="11" a="1"/>
  <c r="D20" i="11" s="1"/>
  <c r="D18" i="11" a="1"/>
  <c r="D18" i="11" s="1"/>
  <c r="D21" i="11" a="1"/>
  <c r="D21" i="11" s="1"/>
  <c r="D13" i="11" a="1"/>
  <c r="D13" i="11" s="1"/>
  <c r="D30" i="11" a="1"/>
  <c r="D30" i="11" s="1"/>
  <c r="D31" i="11" a="1"/>
  <c r="D31" i="11" s="1"/>
  <c r="D11" i="11" a="1"/>
  <c r="D11" i="11" s="1"/>
  <c r="D12" i="11" a="1"/>
  <c r="D12" i="11" s="1"/>
  <c r="D17" i="11" a="1"/>
  <c r="D17" i="11" s="1"/>
  <c r="D22" i="11" a="1"/>
  <c r="D22" i="11" s="1"/>
  <c r="D33" i="11" a="1"/>
  <c r="D33" i="11" s="1"/>
  <c r="D25" i="11" a="1"/>
  <c r="D25" i="11" s="1"/>
  <c r="L26" i="11" a="1"/>
  <c r="L26" i="11" s="1"/>
  <c r="L27" i="11" a="1"/>
  <c r="L27" i="11" s="1"/>
  <c r="L28" i="11" a="1"/>
  <c r="L28" i="11" s="1"/>
  <c r="L24" i="11" a="1"/>
  <c r="L24" i="11" s="1"/>
  <c r="L29" i="11" a="1"/>
  <c r="L29" i="11" s="1"/>
  <c r="L19" i="11" a="1"/>
  <c r="L19" i="11" s="1"/>
  <c r="L20" i="11" a="1"/>
  <c r="L20" i="11" s="1"/>
  <c r="L18" i="11" a="1"/>
  <c r="L18" i="11" s="1"/>
  <c r="L21" i="11" a="1"/>
  <c r="L21" i="11" s="1"/>
  <c r="L13" i="11" a="1"/>
  <c r="L13" i="11" s="1"/>
  <c r="L30" i="11" a="1"/>
  <c r="L30" i="11" s="1"/>
  <c r="L31" i="11" a="1"/>
  <c r="L31" i="11" s="1"/>
  <c r="L11" i="11" a="1"/>
  <c r="L11" i="11" s="1"/>
  <c r="L12" i="11" a="1"/>
  <c r="L12" i="11" s="1"/>
  <c r="L17" i="11" a="1"/>
  <c r="L17" i="11" s="1"/>
  <c r="L22" i="11" a="1"/>
  <c r="L22" i="11" s="1"/>
  <c r="L33" i="11" a="1"/>
  <c r="L33" i="11" s="1"/>
  <c r="L25" i="11" a="1"/>
  <c r="L25" i="11" s="1"/>
  <c r="G22" i="18"/>
  <c r="E39" i="19"/>
  <c r="G39" i="19"/>
  <c r="M39" i="19"/>
  <c r="O39" i="19"/>
  <c r="M22" i="18" l="1"/>
  <c r="I39" i="19"/>
  <c r="Q26" i="21"/>
  <c r="F10" i="14"/>
  <c r="D18" i="23"/>
  <c r="F18" i="23"/>
  <c r="H18" i="23"/>
  <c r="L13" i="23"/>
  <c r="L12" i="23"/>
  <c r="L16" i="23"/>
  <c r="L14" i="23"/>
  <c r="L10" i="23"/>
  <c r="L9" i="23"/>
  <c r="L15" i="23"/>
  <c r="L17" i="23"/>
  <c r="L11" i="23"/>
  <c r="L18" i="23" l="1"/>
  <c r="H16" i="13"/>
  <c r="O26" i="5"/>
  <c r="Q26" i="5"/>
  <c r="S26" i="5"/>
  <c r="W26" i="5"/>
  <c r="AA26" i="5"/>
  <c r="AG26" i="5"/>
  <c r="AI26" i="5"/>
  <c r="AK21" i="5"/>
  <c r="AK20" i="5"/>
  <c r="AK11" i="5"/>
  <c r="AK13" i="5"/>
  <c r="AK24" i="5"/>
  <c r="AK23" i="5"/>
  <c r="AK22" i="5"/>
  <c r="AK19" i="5"/>
  <c r="E12" i="4"/>
  <c r="G12" i="4"/>
  <c r="K12" i="4"/>
  <c r="W12" i="4"/>
  <c r="U12" i="4"/>
  <c r="AB10" i="2"/>
  <c r="AB9" i="2"/>
  <c r="H11" i="2"/>
  <c r="J11" i="2"/>
  <c r="R11" i="2"/>
  <c r="F15" i="13" l="1"/>
  <c r="F11" i="13"/>
  <c r="F12" i="13"/>
  <c r="F13" i="13"/>
  <c r="F10" i="13"/>
  <c r="F14" i="13"/>
  <c r="F8" i="13"/>
  <c r="F9" i="13"/>
  <c r="J12" i="13"/>
  <c r="K22" i="18" l="1"/>
  <c r="I22" i="18"/>
  <c r="E22" i="18"/>
  <c r="C22" i="18"/>
  <c r="I17" i="15"/>
  <c r="K17" i="15"/>
  <c r="Q17" i="15"/>
  <c r="O17" i="15"/>
  <c r="K41" i="7"/>
  <c r="K42" i="7"/>
  <c r="K43" i="7"/>
  <c r="K44" i="7"/>
  <c r="K45" i="7"/>
  <c r="K46" i="7"/>
  <c r="K47" i="7"/>
  <c r="K48" i="7"/>
  <c r="K49" i="7"/>
  <c r="K27" i="7"/>
  <c r="K50" i="7"/>
  <c r="K51" i="7"/>
  <c r="K24" i="7"/>
  <c r="K30" i="7"/>
  <c r="K25" i="7"/>
  <c r="K23" i="7"/>
  <c r="K39" i="7"/>
  <c r="K16" i="7"/>
  <c r="K28" i="7"/>
  <c r="K17" i="7"/>
  <c r="K9" i="7"/>
  <c r="K10" i="7"/>
  <c r="K26" i="7"/>
  <c r="K29" i="7"/>
  <c r="K18" i="7"/>
  <c r="K36" i="7"/>
  <c r="K14" i="7"/>
  <c r="K19" i="7"/>
  <c r="K20" i="7"/>
  <c r="K15" i="7"/>
  <c r="K21" i="7"/>
  <c r="K13" i="7"/>
  <c r="K11" i="7"/>
  <c r="K22" i="7"/>
  <c r="K12" i="7"/>
  <c r="K31" i="7"/>
  <c r="J13" i="13" l="1"/>
  <c r="J14" i="13"/>
  <c r="J15" i="13"/>
  <c r="J11" i="13"/>
  <c r="J8" i="13"/>
  <c r="J9" i="13"/>
  <c r="J10" i="13"/>
  <c r="M17" i="15"/>
  <c r="D37" i="11"/>
  <c r="J16" i="13" l="1"/>
  <c r="AK16" i="5"/>
  <c r="Z11" i="2"/>
  <c r="A3" i="8" l="1"/>
  <c r="A3" i="10"/>
  <c r="A3" i="14"/>
  <c r="E26" i="21"/>
  <c r="G26" i="21"/>
  <c r="M26" i="21"/>
  <c r="O26" i="21"/>
  <c r="A3" i="21"/>
  <c r="A3" i="19"/>
  <c r="A3" i="18"/>
  <c r="S17" i="15"/>
  <c r="F6" i="14"/>
  <c r="F11" i="8"/>
  <c r="L37" i="11"/>
  <c r="O21" i="9"/>
  <c r="R9" i="9" l="1"/>
  <c r="R12" i="10"/>
  <c r="H10" i="11" a="1"/>
  <c r="H10" i="11" s="1"/>
  <c r="H16" i="11" a="1"/>
  <c r="H16" i="11" s="1"/>
  <c r="H22" i="11" a="1"/>
  <c r="H22" i="11" s="1"/>
  <c r="H28" i="11" a="1"/>
  <c r="H28" i="11" s="1"/>
  <c r="H35" i="11" a="1"/>
  <c r="H35" i="11" s="1"/>
  <c r="R20" i="9"/>
  <c r="R11" i="10"/>
  <c r="H11" i="11" a="1"/>
  <c r="H11" i="11" s="1"/>
  <c r="H17" i="11" a="1"/>
  <c r="H17" i="11" s="1"/>
  <c r="H23" i="11" a="1"/>
  <c r="H23" i="11" s="1"/>
  <c r="H29" i="11" a="1"/>
  <c r="H29" i="11" s="1"/>
  <c r="H36" i="11" a="1"/>
  <c r="H36" i="11" s="1"/>
  <c r="H32" i="11" a="1"/>
  <c r="H32" i="11" s="1"/>
  <c r="H12" i="11" a="1"/>
  <c r="H12" i="11" s="1"/>
  <c r="H30" i="11" a="1"/>
  <c r="H30" i="11" s="1"/>
  <c r="H19" i="11" a="1"/>
  <c r="H19" i="11" s="1"/>
  <c r="H14" i="9"/>
  <c r="R10" i="10"/>
  <c r="H11" i="9"/>
  <c r="H24" i="11" a="1"/>
  <c r="H24" i="11" s="1"/>
  <c r="H31" i="11" a="1"/>
  <c r="H31" i="11" s="1"/>
  <c r="R12" i="9"/>
  <c r="H13" i="11" a="1"/>
  <c r="H13" i="11" s="1"/>
  <c r="P32" i="11" a="1"/>
  <c r="P32" i="11" s="1"/>
  <c r="R11" i="9"/>
  <c r="H14" i="11" a="1"/>
  <c r="H14" i="11" s="1"/>
  <c r="H20" i="11" a="1"/>
  <c r="H20" i="11" s="1"/>
  <c r="H26" i="11" a="1"/>
  <c r="H26" i="11" s="1"/>
  <c r="H33" i="11" a="1"/>
  <c r="H33" i="11" s="1"/>
  <c r="R10" i="9"/>
  <c r="H15" i="11" a="1"/>
  <c r="H15" i="11" s="1"/>
  <c r="H21" i="11" a="1"/>
  <c r="H21" i="11" s="1"/>
  <c r="H27" i="11" a="1"/>
  <c r="H27" i="11" s="1"/>
  <c r="H34" i="11" a="1"/>
  <c r="H34" i="11" s="1"/>
  <c r="R14" i="9"/>
  <c r="R9" i="10"/>
  <c r="H18" i="11" a="1"/>
  <c r="H18" i="11" s="1"/>
  <c r="H9" i="11" a="1"/>
  <c r="H9" i="11" s="1"/>
  <c r="H25" i="11" a="1"/>
  <c r="H25" i="11" s="1"/>
  <c r="F16" i="9" a="1"/>
  <c r="F16" i="9" s="1"/>
  <c r="F11" i="10" a="1"/>
  <c r="F11" i="10" s="1"/>
  <c r="F14" i="9" a="1"/>
  <c r="F14" i="9" s="1"/>
  <c r="J14" i="9" s="1"/>
  <c r="L14" i="9" s="1"/>
  <c r="F15" i="9" a="1"/>
  <c r="F15" i="9" s="1"/>
  <c r="F14" i="11"/>
  <c r="F20" i="11"/>
  <c r="F26" i="11"/>
  <c r="F32" i="11"/>
  <c r="J32" i="11" s="1"/>
  <c r="F10" i="10" a="1"/>
  <c r="F10" i="10" s="1"/>
  <c r="N32" i="11" a="1"/>
  <c r="N32" i="11" s="1"/>
  <c r="P13" i="9"/>
  <c r="P19" i="9"/>
  <c r="F15" i="11"/>
  <c r="F21" i="11"/>
  <c r="F27" i="11"/>
  <c r="F33" i="11"/>
  <c r="J33" i="11" s="1"/>
  <c r="N10" i="11" a="1"/>
  <c r="N10" i="11" s="1"/>
  <c r="P14" i="9"/>
  <c r="P20" i="9"/>
  <c r="P15" i="9"/>
  <c r="P10" i="10"/>
  <c r="P16" i="9"/>
  <c r="F9" i="11"/>
  <c r="P18" i="9"/>
  <c r="F10" i="11"/>
  <c r="J10" i="11" s="1"/>
  <c r="F16" i="11"/>
  <c r="F22" i="11"/>
  <c r="F28" i="11"/>
  <c r="F34" i="11"/>
  <c r="N9" i="11" a="1"/>
  <c r="N9" i="11" s="1"/>
  <c r="P9" i="9"/>
  <c r="P10" i="9"/>
  <c r="F25" i="11"/>
  <c r="P12" i="9"/>
  <c r="F11" i="11"/>
  <c r="J11" i="11" s="1"/>
  <c r="F17" i="11"/>
  <c r="F23" i="11"/>
  <c r="F29" i="11"/>
  <c r="J29" i="11" s="1"/>
  <c r="F35" i="11"/>
  <c r="J35" i="11" s="1"/>
  <c r="F12" i="10" a="1"/>
  <c r="F12" i="10" s="1"/>
  <c r="F12" i="11"/>
  <c r="F18" i="11"/>
  <c r="F24" i="11"/>
  <c r="F30" i="11"/>
  <c r="F36" i="11"/>
  <c r="P9" i="10"/>
  <c r="P11" i="9"/>
  <c r="P17" i="9"/>
  <c r="F13" i="11"/>
  <c r="J13" i="11" s="1"/>
  <c r="F19" i="11"/>
  <c r="F31" i="11"/>
  <c r="F9" i="10" a="1"/>
  <c r="F9" i="10" s="1"/>
  <c r="N14" i="11" a="1"/>
  <c r="N14" i="11" s="1"/>
  <c r="N18" i="11" a="1"/>
  <c r="N18" i="11" s="1"/>
  <c r="N23" i="11" a="1"/>
  <c r="N23" i="11" s="1"/>
  <c r="N29" i="11" a="1"/>
  <c r="N29" i="11" s="1"/>
  <c r="N34" i="11" a="1"/>
  <c r="N34" i="11" s="1"/>
  <c r="N22" i="11" a="1"/>
  <c r="N22" i="11" s="1"/>
  <c r="N28" i="11" a="1"/>
  <c r="N28" i="11" s="1"/>
  <c r="N19" i="11" a="1"/>
  <c r="N19" i="11" s="1"/>
  <c r="N24" i="11" a="1"/>
  <c r="N24" i="11" s="1"/>
  <c r="N30" i="11" a="1"/>
  <c r="N30" i="11" s="1"/>
  <c r="N35" i="11" a="1"/>
  <c r="N35" i="11" s="1"/>
  <c r="N27" i="11" a="1"/>
  <c r="N27" i="11" s="1"/>
  <c r="N17" i="11" a="1"/>
  <c r="N17" i="11" s="1"/>
  <c r="N11" i="11" a="1"/>
  <c r="N11" i="11" s="1"/>
  <c r="N15" i="11" a="1"/>
  <c r="N15" i="11" s="1"/>
  <c r="N20" i="11" a="1"/>
  <c r="N20" i="11" s="1"/>
  <c r="N25" i="11" a="1"/>
  <c r="N25" i="11" s="1"/>
  <c r="N31" i="11" a="1"/>
  <c r="N31" i="11" s="1"/>
  <c r="N16" i="11" a="1"/>
  <c r="N16" i="11" s="1"/>
  <c r="N12" i="11" a="1"/>
  <c r="N12" i="11" s="1"/>
  <c r="N21" i="11" a="1"/>
  <c r="N21" i="11" s="1"/>
  <c r="N26" i="11" a="1"/>
  <c r="N26" i="11" s="1"/>
  <c r="N13" i="11" a="1"/>
  <c r="N13" i="11" s="1"/>
  <c r="N33" i="11" a="1"/>
  <c r="N33" i="11" s="1"/>
  <c r="N36" i="11" a="1"/>
  <c r="N36" i="11" s="1"/>
  <c r="J15" i="11"/>
  <c r="P10" i="11" a="1"/>
  <c r="P10" i="11" s="1"/>
  <c r="P13" i="11" a="1"/>
  <c r="P13" i="11" s="1"/>
  <c r="P15" i="11" a="1"/>
  <c r="P15" i="11" s="1"/>
  <c r="P23" i="11" a="1"/>
  <c r="P23" i="11" s="1"/>
  <c r="P26" i="11" a="1"/>
  <c r="P26" i="11" s="1"/>
  <c r="P29" i="11" a="1"/>
  <c r="P29" i="11" s="1"/>
  <c r="P34" i="11" a="1"/>
  <c r="P34" i="11" s="1"/>
  <c r="P18" i="11" a="1"/>
  <c r="P18" i="11" s="1"/>
  <c r="P21" i="11" a="1"/>
  <c r="P21" i="11" s="1"/>
  <c r="P30" i="11" a="1"/>
  <c r="P30" i="11" s="1"/>
  <c r="P16" i="11" a="1"/>
  <c r="P16" i="11" s="1"/>
  <c r="P35" i="11" a="1"/>
  <c r="P35" i="11" s="1"/>
  <c r="P28" i="11" a="1"/>
  <c r="P28" i="11" s="1"/>
  <c r="P20" i="11" a="1"/>
  <c r="P20" i="11" s="1"/>
  <c r="P11" i="11" a="1"/>
  <c r="P11" i="11" s="1"/>
  <c r="P24" i="11" a="1"/>
  <c r="P24" i="11" s="1"/>
  <c r="P27" i="11" a="1"/>
  <c r="P27" i="11" s="1"/>
  <c r="P33" i="11" a="1"/>
  <c r="P33" i="11" s="1"/>
  <c r="P14" i="11" a="1"/>
  <c r="P14" i="11" s="1"/>
  <c r="P22" i="11" a="1"/>
  <c r="P22" i="11" s="1"/>
  <c r="P25" i="11" a="1"/>
  <c r="P25" i="11" s="1"/>
  <c r="P17" i="11" a="1"/>
  <c r="P17" i="11" s="1"/>
  <c r="P36" i="11" a="1"/>
  <c r="P36" i="11" s="1"/>
  <c r="P9" i="11" a="1"/>
  <c r="P9" i="11" s="1"/>
  <c r="P19" i="11" a="1"/>
  <c r="P19" i="11" s="1"/>
  <c r="P12" i="11" a="1"/>
  <c r="P12" i="11" s="1"/>
  <c r="P31" i="11" a="1"/>
  <c r="P31" i="11" s="1"/>
  <c r="R13" i="9"/>
  <c r="R15" i="9"/>
  <c r="H12" i="9"/>
  <c r="H17" i="9"/>
  <c r="R16" i="9"/>
  <c r="R18" i="9"/>
  <c r="R17" i="9"/>
  <c r="H10" i="9"/>
  <c r="H18" i="9"/>
  <c r="H15" i="9"/>
  <c r="H19" i="9"/>
  <c r="H9" i="9"/>
  <c r="H20" i="9"/>
  <c r="H16" i="9"/>
  <c r="R19" i="9"/>
  <c r="H13" i="9"/>
  <c r="P12" i="10"/>
  <c r="P11" i="10"/>
  <c r="F17" i="9" a="1"/>
  <c r="F17" i="9" s="1"/>
  <c r="F13" i="9" a="1"/>
  <c r="F13" i="9" s="1"/>
  <c r="F10" i="9" a="1"/>
  <c r="F10" i="9" s="1"/>
  <c r="F11" i="9" a="1"/>
  <c r="F11" i="9" s="1"/>
  <c r="F20" i="9" a="1"/>
  <c r="F20" i="9" s="1"/>
  <c r="F9" i="9" a="1"/>
  <c r="F9" i="9" s="1"/>
  <c r="F12" i="9" a="1"/>
  <c r="F12" i="9" s="1"/>
  <c r="F18" i="9" a="1"/>
  <c r="F18" i="9" s="1"/>
  <c r="F19" i="9" a="1"/>
  <c r="F19" i="9" s="1"/>
  <c r="H11" i="10" a="1"/>
  <c r="H11" i="10" s="1"/>
  <c r="H9" i="10" a="1"/>
  <c r="H9" i="10" s="1"/>
  <c r="H10" i="10" a="1"/>
  <c r="H10" i="10" s="1"/>
  <c r="H12" i="10" a="1"/>
  <c r="H12" i="10" s="1"/>
  <c r="A3" i="9"/>
  <c r="C52" i="7"/>
  <c r="E52" i="7"/>
  <c r="G52" i="7"/>
  <c r="I52" i="7"/>
  <c r="K37" i="7"/>
  <c r="K40" i="7"/>
  <c r="K34" i="7"/>
  <c r="K32" i="7"/>
  <c r="K33" i="7"/>
  <c r="K35" i="7"/>
  <c r="K38" i="7"/>
  <c r="I6" i="7"/>
  <c r="C6" i="7"/>
  <c r="C7" i="6"/>
  <c r="AK14" i="5"/>
  <c r="AK10" i="5"/>
  <c r="AK15" i="5"/>
  <c r="AK25" i="5"/>
  <c r="AK12" i="5"/>
  <c r="AK17" i="5"/>
  <c r="AK18" i="5"/>
  <c r="AK9" i="5"/>
  <c r="A3" i="5"/>
  <c r="O6" i="5"/>
  <c r="AC6" i="5"/>
  <c r="Y11" i="4"/>
  <c r="Y10" i="4"/>
  <c r="O12" i="4"/>
  <c r="Q7" i="4"/>
  <c r="C7" i="4"/>
  <c r="A3" i="4"/>
  <c r="A3" i="3"/>
  <c r="C5" i="3"/>
  <c r="K5" i="3"/>
  <c r="X11" i="2"/>
  <c r="A3" i="2"/>
  <c r="A3" i="7" s="1"/>
  <c r="J9" i="11" l="1"/>
  <c r="J23" i="11"/>
  <c r="J14" i="11"/>
  <c r="J26" i="11"/>
  <c r="J25" i="11"/>
  <c r="J22" i="11"/>
  <c r="J19" i="11"/>
  <c r="J30" i="11"/>
  <c r="J21" i="11"/>
  <c r="R27" i="11"/>
  <c r="R20" i="11"/>
  <c r="R23" i="11"/>
  <c r="P21" i="9"/>
  <c r="R18" i="11"/>
  <c r="R30" i="11"/>
  <c r="R31" i="11"/>
  <c r="R15" i="11"/>
  <c r="R17" i="11"/>
  <c r="R13" i="11"/>
  <c r="R11" i="11"/>
  <c r="R24" i="11"/>
  <c r="R16" i="11"/>
  <c r="R34" i="11"/>
  <c r="R21" i="9"/>
  <c r="R36" i="11"/>
  <c r="J17" i="11"/>
  <c r="R28" i="11"/>
  <c r="J36" i="11"/>
  <c r="J27" i="11"/>
  <c r="J12" i="11"/>
  <c r="J18" i="11"/>
  <c r="R19" i="11"/>
  <c r="R25" i="11"/>
  <c r="J20" i="11"/>
  <c r="R10" i="11"/>
  <c r="R32" i="11"/>
  <c r="R21" i="11"/>
  <c r="R29" i="11"/>
  <c r="J28" i="11"/>
  <c r="J24" i="11"/>
  <c r="J16" i="11"/>
  <c r="J12" i="10"/>
  <c r="L12" i="10" s="1"/>
  <c r="R9" i="11"/>
  <c r="J31" i="11"/>
  <c r="R22" i="11"/>
  <c r="R26" i="11"/>
  <c r="J34" i="11"/>
  <c r="R14" i="11"/>
  <c r="R35" i="11"/>
  <c r="R12" i="11"/>
  <c r="R33" i="11"/>
  <c r="J11" i="10"/>
  <c r="L11" i="10" s="1"/>
  <c r="J9" i="10"/>
  <c r="L9" i="10" s="1"/>
  <c r="J10" i="10"/>
  <c r="L10" i="10" s="1"/>
  <c r="AK26" i="5"/>
  <c r="Y12" i="4"/>
  <c r="P13" i="10"/>
  <c r="K52" i="7"/>
  <c r="H13" i="10"/>
  <c r="R13" i="10"/>
  <c r="P37" i="11"/>
  <c r="N37" i="11"/>
  <c r="F13" i="10"/>
  <c r="F21" i="9"/>
  <c r="F37" i="11"/>
  <c r="H21" i="9"/>
  <c r="H37" i="11"/>
  <c r="AB11" i="2"/>
  <c r="A3" i="15"/>
  <c r="A3" i="22"/>
  <c r="A3" i="13"/>
  <c r="A3" i="11"/>
  <c r="D17" i="9" l="1"/>
  <c r="N14" i="9"/>
  <c r="T14" i="9" s="1"/>
  <c r="L13" i="10"/>
  <c r="J13" i="10"/>
  <c r="R37" i="11"/>
  <c r="F10" i="8" s="1"/>
  <c r="J37" i="11"/>
  <c r="N11" i="10"/>
  <c r="T11" i="10" s="1"/>
  <c r="D18" i="9"/>
  <c r="J18" i="9" s="1"/>
  <c r="L18" i="9" s="1"/>
  <c r="D19" i="9"/>
  <c r="J19" i="9" s="1"/>
  <c r="L19" i="9" s="1"/>
  <c r="N13" i="9"/>
  <c r="T13" i="9" s="1"/>
  <c r="D12" i="9"/>
  <c r="J12" i="9" s="1"/>
  <c r="L12" i="9" s="1"/>
  <c r="N20" i="9"/>
  <c r="T20" i="9" s="1"/>
  <c r="D15" i="9"/>
  <c r="J15" i="9" s="1"/>
  <c r="L15" i="9" s="1"/>
  <c r="N19" i="9"/>
  <c r="T19" i="9" s="1"/>
  <c r="N9" i="10"/>
  <c r="T9" i="10" s="1"/>
  <c r="N16" i="9"/>
  <c r="T16" i="9" s="1"/>
  <c r="D13" i="9"/>
  <c r="J13" i="9" s="1"/>
  <c r="L13" i="9" s="1"/>
  <c r="N18" i="9"/>
  <c r="T18" i="9" s="1"/>
  <c r="N11" i="9"/>
  <c r="T11" i="9" s="1"/>
  <c r="N10" i="10"/>
  <c r="T10" i="10" s="1"/>
  <c r="D11" i="9"/>
  <c r="J11" i="9" s="1"/>
  <c r="L11" i="9" s="1"/>
  <c r="N10" i="9"/>
  <c r="T10" i="9" s="1"/>
  <c r="N9" i="9"/>
  <c r="T9" i="9" s="1"/>
  <c r="N12" i="10"/>
  <c r="T12" i="10" s="1"/>
  <c r="D9" i="9"/>
  <c r="J9" i="9" s="1"/>
  <c r="L9" i="9" s="1"/>
  <c r="N17" i="9"/>
  <c r="D16" i="9"/>
  <c r="J16" i="9" s="1"/>
  <c r="L16" i="9" s="1"/>
  <c r="D20" i="9"/>
  <c r="J20" i="9" s="1"/>
  <c r="L20" i="9" s="1"/>
  <c r="N12" i="9"/>
  <c r="T12" i="9" s="1"/>
  <c r="N15" i="9"/>
  <c r="T15" i="9" s="1"/>
  <c r="D10" i="9"/>
  <c r="J10" i="9" s="1"/>
  <c r="L10" i="9" s="1"/>
  <c r="F12" i="8"/>
  <c r="E9" i="22"/>
  <c r="E8" i="22"/>
  <c r="A2" i="22"/>
  <c r="A1" i="22"/>
  <c r="N21" i="9" l="1"/>
  <c r="T13" i="10"/>
  <c r="F9" i="8" s="1"/>
  <c r="J9" i="8" s="1"/>
  <c r="J17" i="9"/>
  <c r="D21" i="9"/>
  <c r="T17" i="9"/>
  <c r="F16" i="13"/>
  <c r="J12" i="8"/>
  <c r="J11" i="8"/>
  <c r="J10" i="8"/>
  <c r="T21" i="9" l="1"/>
  <c r="F8" i="8" s="1"/>
  <c r="J8" i="8" s="1"/>
  <c r="J13" i="8" s="1"/>
  <c r="J21" i="9"/>
  <c r="L17" i="9"/>
  <c r="L21" i="9" s="1"/>
  <c r="F13" i="8" l="1"/>
  <c r="H10" i="8" l="1"/>
  <c r="V14" i="9"/>
  <c r="V10" i="9"/>
  <c r="H11" i="8"/>
  <c r="V15" i="9"/>
  <c r="V11" i="10"/>
  <c r="H8" i="8"/>
  <c r="V18" i="9"/>
  <c r="V19" i="9"/>
  <c r="V12" i="10"/>
  <c r="V16" i="9"/>
  <c r="V17" i="9"/>
  <c r="V11" i="9"/>
  <c r="H9" i="8"/>
  <c r="V9" i="9"/>
  <c r="F17" i="8"/>
  <c r="V10" i="10"/>
  <c r="V9" i="10"/>
  <c r="V13" i="9"/>
  <c r="V12" i="9"/>
  <c r="V20" i="9"/>
  <c r="H12" i="8"/>
  <c r="V13" i="10" l="1"/>
  <c r="H13" i="8"/>
  <c r="V21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<sst xmlns="http://schemas.openxmlformats.org/spreadsheetml/2006/main" count="692" uniqueCount="287">
  <si>
    <t>صندوق سرمایه‌گذاری تداوم اطمینان تمدن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</si>
  <si>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</si>
  <si>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</si>
  <si>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</si>
  <si>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</si>
  <si>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</si>
  <si>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</si>
  <si>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</si>
  <si>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</si>
  <si>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</si>
  <si>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</si>
  <si>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</si>
  <si>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</si>
  <si>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</si>
  <si>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بانک‌اقتصادنوین‌</t>
  </si>
  <si>
    <t>پالایش نفت شیراز</t>
  </si>
  <si>
    <t>سایپا</t>
  </si>
  <si>
    <t>سرمایه گذاری تامین اجتماعی</t>
  </si>
  <si>
    <t>سرمایه‌گذاری‌غدیر(هلدینگ‌</t>
  </si>
  <si>
    <t>صنایع پتروشیمی خلیج فارس</t>
  </si>
  <si>
    <t>فولاد  خوزستان</t>
  </si>
  <si>
    <t>ملی‌ صنایع‌ مس‌ ایران‌</t>
  </si>
  <si>
    <t>کشتیرانی جمهوری اسلامی ایران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</si>
  <si>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</si>
  <si>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</si>
  <si>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</si>
  <si>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</si>
  <si>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</si>
  <si>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</si>
  <si>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</si>
  <si>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1403/06/10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</si>
  <si>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</si>
  <si>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</si>
  <si>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</si>
  <si>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</si>
  <si>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</si>
  <si>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</si>
  <si>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ثروت ساز دیبا-سهام</t>
  </si>
  <si>
    <t>صندوق س.آرمان آتیه درخشان مس-س</t>
  </si>
  <si>
    <t>صندوق س.پشتوانه طلا تابان تمدن</t>
  </si>
  <si>
    <t>صندوق س.سهامی سپینود-س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</si>
  <si>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</si>
  <si>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</si>
  <si>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</si>
  <si>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</si>
  <si>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</si>
  <si>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</si>
  <si>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خزانه-م10بودجه00-031115</t>
  </si>
  <si>
    <t>بله</t>
  </si>
  <si>
    <t>1400/06/07</t>
  </si>
  <si>
    <t>1403/11/15</t>
  </si>
  <si>
    <t>اسناد خزانه-م1بودجه01-040326</t>
  </si>
  <si>
    <t>1401/02/26</t>
  </si>
  <si>
    <t>1404/03/26</t>
  </si>
  <si>
    <t>اسناد خزانه-م9بودجه00-031101</t>
  </si>
  <si>
    <t>1400/06/01</t>
  </si>
  <si>
    <t>1403/11/01</t>
  </si>
  <si>
    <t>اسنادخزانه-م1بودجه00-030821</t>
  </si>
  <si>
    <t>اسنادخزانه-م4بودجه00-030522</t>
  </si>
  <si>
    <t>اسنادخزانه-م5بودجه00-030626</t>
  </si>
  <si>
    <t>اسنادخزانه-م6بودجه01-030814</t>
  </si>
  <si>
    <t>اسنادخزانه-م7بودجه00-030912</t>
  </si>
  <si>
    <t>1400/04/14</t>
  </si>
  <si>
    <t>1403/09/12</t>
  </si>
  <si>
    <t>اسنادخزانه-م8بودجه00-030919</t>
  </si>
  <si>
    <t>1400/06/16</t>
  </si>
  <si>
    <t>1403/09/19</t>
  </si>
  <si>
    <t>صکوک اجاره پارسیان-6ماهه16%</t>
  </si>
  <si>
    <t>صکوک اجاره فارس307- 3ماهه18%</t>
  </si>
  <si>
    <t>1403/07/13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</si>
  <si>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</si>
  <si>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</si>
  <si>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</si>
  <si>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</si>
  <si>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</si>
  <si>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</si>
  <si>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</si>
  <si>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</si>
  <si>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</si>
  <si>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</si>
  <si>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</si>
  <si>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</si>
  <si>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مرابحه کرمان موتور14030614</t>
  </si>
  <si>
    <t>1403/06/14</t>
  </si>
  <si>
    <t>مرابحه کرمان موتور14030915</t>
  </si>
  <si>
    <t>1400/09/15</t>
  </si>
  <si>
    <t>1403/09/15</t>
  </si>
  <si>
    <t>مشارکت ش اردبیل47-3ماهه18%</t>
  </si>
  <si>
    <t>1404/07/09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</si>
  <si>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</si>
  <si>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</si>
  <si>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</si>
  <si>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</si>
  <si>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</si>
  <si>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</si>
  <si>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</si>
  <si>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</si>
  <si>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</si>
  <si>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</si>
  <si>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</si>
  <si>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</si>
  <si>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</si>
  <si>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</si>
  <si>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</si>
  <si>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</si>
  <si>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</si>
  <si>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</si>
  <si>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</si>
  <si>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</si>
  <si>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</si>
  <si>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</si>
  <si>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</si>
  <si>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</si>
  <si>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</si>
  <si>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</si>
  <si>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</si>
  <si>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</si>
  <si>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</si>
  <si>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</si>
  <si>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</si>
  <si>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</si>
  <si>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</si>
  <si>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</si>
  <si>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</si>
  <si>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</si>
  <si>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</si>
  <si>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فرآوری معدنی اپال کانی پارس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</si>
  <si>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</si>
  <si>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</si>
  <si>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</si>
  <si>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</si>
  <si>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</si>
  <si>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</si>
  <si>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</si>
  <si>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گهردانه شرق 060715</t>
  </si>
  <si>
    <t>مرابحه عام دولت96-ش.خ030414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</si>
  <si>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</si>
  <si>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</si>
  <si>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</si>
  <si>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</si>
  <si>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</si>
  <si>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</si>
  <si>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</si>
  <si>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</si>
  <si>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</si>
  <si>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</si>
  <si>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</si>
  <si>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</si>
  <si>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</si>
  <si>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</si>
  <si>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</si>
  <si>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</si>
  <si>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</si>
  <si>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</si>
  <si>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</si>
  <si>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1403/04/13</t>
  </si>
  <si>
    <t>1403/01/28</t>
  </si>
  <si>
    <t>1403/04/30</t>
  </si>
  <si>
    <t>1403/02/19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</si>
  <si>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</si>
  <si>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</si>
  <si>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</si>
  <si>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</si>
  <si>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</si>
  <si>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1406/07/15</t>
  </si>
  <si>
    <t>1403/04/14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</si>
  <si>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</si>
  <si>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</si>
  <si>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</si>
  <si>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</si>
  <si>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</si>
  <si>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</si>
  <si>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</si>
  <si>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</si>
  <si>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</si>
  <si>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</si>
  <si>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</si>
  <si>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</si>
  <si>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</si>
  <si>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</si>
  <si>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</si>
  <si>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</si>
  <si>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</si>
  <si>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</si>
  <si>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</si>
  <si>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</si>
  <si>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</si>
  <si>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</si>
  <si>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</si>
  <si>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4-1-سرمایه‌گذاری در  سپرده‌ بانکی</t>
  </si>
  <si>
    <t>بانک گردشگری</t>
  </si>
  <si>
    <t>1403/07/30</t>
  </si>
  <si>
    <t>خالص دارایی</t>
  </si>
  <si>
    <t>صکوک مرابحه دیران72-3ماهه23%</t>
  </si>
  <si>
    <t>مشارکت ش شیراز312-3ماهه18%</t>
  </si>
  <si>
    <t>مشارکت ش تبریز312-3ماهه18%</t>
  </si>
  <si>
    <t>مرابحه عام دولت176-ش.خ050603</t>
  </si>
  <si>
    <t>1403/02/22</t>
  </si>
  <si>
    <t>1407/02/22</t>
  </si>
  <si>
    <t>1399/12/28</t>
  </si>
  <si>
    <t>1403/12/28</t>
  </si>
  <si>
    <t>1403/07/03</t>
  </si>
  <si>
    <t>1405/06/03</t>
  </si>
  <si>
    <t>سپرده کوتاه مدت بانک تجارت بورس کالا 104456251</t>
  </si>
  <si>
    <t>سپرده کوتاه مدت بانک توسعه صادرات ایران مرکزی 0200051454006</t>
  </si>
  <si>
    <t>سپرده کوتاه مدت بانک خاورمیانه دروس 1011-10-810-707074799</t>
  </si>
  <si>
    <t>سپرده کوتاه مدت بانک پاسارگاد شهید بهزادی 3788100140694801</t>
  </si>
  <si>
    <t>سپرده کوتاه مدت بانک صادرات میدان فرهنگ 0218175230008</t>
  </si>
  <si>
    <t>سپرده کوتاه مدت بانک ملت بورس کالا 9955255434</t>
  </si>
  <si>
    <t>سپرده کوتاه مدت موسسه اعتباری ملل جنت آباد 0414-10-277-000000695</t>
  </si>
  <si>
    <t>سپرده بلند مدت بانک تجارت تخصصی بورس 0479602795540</t>
  </si>
  <si>
    <t>سپرده بلند مدت بانک تجارت تخصصی بورس 0479603070058</t>
  </si>
  <si>
    <t>سپرده بلند مدت بانک صادرات میدان اسدآبادی 04707306526000</t>
  </si>
  <si>
    <t>سپرده بلند مدت بانک صادرات میدان اسدآبادی 0407307986008</t>
  </si>
  <si>
    <t>سپرده بلند مدت بانک پاسارگاد شهید بهزادی 378.303.14069480.2</t>
  </si>
  <si>
    <t>سپرده بلند مدت بانک پاسارگاد شهید بهزادی 378.303.14069480.3</t>
  </si>
  <si>
    <t>سپرده بلند مدت بانک پاسارگاد شهید بهزادی 378.303.14069480.4</t>
  </si>
  <si>
    <t>سپرده بلند مدت بانک پاسارگاد شهید بهزادی 378.303.14069480.5</t>
  </si>
  <si>
    <t>سپرده بلند مدت بانک پاسارگاد شهید بهزادی 378.303.14069480.6</t>
  </si>
  <si>
    <t>سپرده بلند مدت بانک پاسارگاد شهید بهزادی 378.303.14069480.7</t>
  </si>
  <si>
    <t>سپرده بلند مدت بانک صادرات میدان فرهنگ 0407352647002</t>
  </si>
  <si>
    <t>سپرده بلند مدت بانک صادرات میدان فرهنگ 0407353818001</t>
  </si>
  <si>
    <t>سپرده بلند مدت بانک پاسارگاد شهید بهزادی 378.303.14069480.8</t>
  </si>
  <si>
    <t>سپرده بلند مدت بانک پاسارگاد شهید بهزادی 378.303.14069480.9</t>
  </si>
  <si>
    <t>سپرده بلند مدت بانک پاسارگاد شهید بهزادی 378.303.14069480.10</t>
  </si>
  <si>
    <t>سپرده بلند مدت بانک پاسارگاد شهید بهزادی 378.303.14069480.11</t>
  </si>
  <si>
    <t>سپرده کوتاه مدت بانک گردشگری دادمان 153.9967.654551.1</t>
  </si>
  <si>
    <t>سپرده بلند مدت بانک گردشگری دادمان 153.333.654551.1</t>
  </si>
  <si>
    <t>سپرده بلند مدت بانک صادرات میدان اسدآبادی 0407378506005</t>
  </si>
  <si>
    <t>سپرده بلند مدت بانک پاسارگاد شهید بهزادی 378.303.14069480.12</t>
  </si>
  <si>
    <t>سپرده بلند مدت بانک صادرات میدان اسدآبادی 0407380281003</t>
  </si>
  <si>
    <t>سپرده بلند مدت بانک تجارت تخصصی بورس 0479603556778</t>
  </si>
  <si>
    <t>سپرده بلند مدت بانک تجارت تخصصی بورس 0479603556803</t>
  </si>
  <si>
    <t>سپرده بلند مدت بانک تجارت تخصصی بورس 0479603578944</t>
  </si>
  <si>
    <t>سپرده بلند مدت بانک پاسارگاد شهید بهزادی 378.303.14069480.13</t>
  </si>
  <si>
    <t>سپرده کوتاه مدت بانک رفاه بهار انقلاب 391659900</t>
  </si>
  <si>
    <t>سپرده بلند مدت بانک صادرات میدان فرهنگ 0407416010009</t>
  </si>
  <si>
    <t>سپرده بلند مدت بانک تجارت تخصصی بورس 0479603757792</t>
  </si>
  <si>
    <t>سپرده بلند مدت بانک رفاه بهار انقلاب 391807079</t>
  </si>
  <si>
    <t>سپرده بلند مدت بانک تجارت تخصصی بورس 0479603769512</t>
  </si>
  <si>
    <t>سپرده بلند مدت بانک صادرات میدان فرهنگ 0407418047008</t>
  </si>
  <si>
    <t>سپرده بلند مدت بانک پاسارگاد شهید بهزادی 378.303.14069480.14</t>
  </si>
  <si>
    <t>سپرده بلند مدت بانک پاسارگاد شهید بهزادی 378.303.14069480.15</t>
  </si>
  <si>
    <t>سپرده بلند مدت بانک تجارت تخصصی بورس 0479603819507</t>
  </si>
  <si>
    <t>سپرده بلند مدت بانک صادرات میدان فرهنگ 0407427238001</t>
  </si>
  <si>
    <t>سپرده بلند مدت بانک پاسارگاد شهید بهزادی 378.303.14069480.16</t>
  </si>
  <si>
    <t>موسسه اعتباری ملل</t>
  </si>
  <si>
    <t>بانک رفاه</t>
  </si>
  <si>
    <t>1403/07/28</t>
  </si>
  <si>
    <t xml:space="preserve"> تنزیل سود بانک</t>
  </si>
  <si>
    <t xml:space="preserve"> مختلف</t>
  </si>
  <si>
    <t>1403/08/30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</si>
  <si>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</si>
  <si>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</si>
  <si>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</si>
  <si>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</si>
  <si>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</si>
  <si>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</si>
  <si>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>-4-1</t>
  </si>
  <si>
    <t>سرمایه‌گذاری در  سپرده‌ بانکی</t>
  </si>
  <si>
    <t xml:space="preserve"> بانک تجارت</t>
  </si>
  <si>
    <t xml:space="preserve">بانک توسعه صادرات </t>
  </si>
  <si>
    <t>بانک ملل</t>
  </si>
  <si>
    <t xml:space="preserve"> صکوک مرابحه دیران72</t>
  </si>
  <si>
    <t xml:space="preserve"> مرابحه پدیده جم-تمدن070617</t>
  </si>
  <si>
    <t xml:space="preserve"> 1 -   سرمایه گذاری ها</t>
  </si>
  <si>
    <t xml:space="preserve"> 1 -1-   سرمایه گذاری در سهام و حق تقدم سهام</t>
  </si>
  <si>
    <t>برای ماه منتهی به 1403/09/30</t>
  </si>
  <si>
    <t>1403/09/30</t>
  </si>
  <si>
    <t>3.67%</t>
  </si>
  <si>
    <t>-0.15%</t>
  </si>
  <si>
    <t>-1.93%</t>
  </si>
  <si>
    <t xml:space="preserve"> سرمایه گذاری خوارزمی</t>
  </si>
  <si>
    <t xml:space="preserve"> </t>
  </si>
  <si>
    <t xml:space="preserve"> بانک پاسارگاد </t>
  </si>
  <si>
    <t xml:space="preserve"> بانک صادرات </t>
  </si>
  <si>
    <t xml:space="preserve"> بانک ملت</t>
  </si>
  <si>
    <t xml:space="preserve"> بانک خاورمیانه </t>
  </si>
  <si>
    <t xml:space="preserve"> موسسه اعتباری ملل </t>
  </si>
  <si>
    <t xml:space="preserve">سپرده کوتاه مدت بانک تجارت </t>
  </si>
  <si>
    <t xml:space="preserve">سپرده کوتاه مدت بانک خاورمیانه  </t>
  </si>
  <si>
    <t xml:space="preserve">سپرده کوتاه مدت بانک پاسارگاد  </t>
  </si>
  <si>
    <t xml:space="preserve">سپرده کوتاه مدت بانک صادرات </t>
  </si>
  <si>
    <t xml:space="preserve">سپرده کوتاه مدت بانک ملت بورس </t>
  </si>
  <si>
    <t>سپرده کوتاه مدت موسسه اعتباری ملل</t>
  </si>
  <si>
    <t xml:space="preserve">سپرده کوتاه مدت بانک گردشگری </t>
  </si>
  <si>
    <t>سپرده کوتاه مدت بانک رفاه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</si>
</sst>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4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_ * #,##0.00000_-_ر_ي_ا_ل_ ;_ * #,##0.00000\-_ر_ي_ا_ل_ ;_ * &quot;-&quot;??_-_ر_ي_ا_ل_ ;_ @_ "/>
    <numFmt numFmtId="172" formatCode="#,###.000;\(#,###.000\);\-"/>
    <numFmt numFmtId="173" formatCode="#,###.00000;\(#,###.00000\);\-"/>
    <numFmt numFmtId="174" formatCode="_(* #,##0_);_(* \(#,##0\);_(* &quot;-&quot;??_);_(@_)"/>
    <numFmt numFmtId="175" formatCode="#,##0.0"/>
    <numFmt numFmtId="176" formatCode="#,##0.0000_);\(#,##0.0000\)"/>
    <numFmt numFmtId="177" formatCode=";;;"/>
  </numFmts>
  <fonts count="27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sz val="11"/>
      <color theme="1"/>
      <name val="B Tit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  <font>
      <sz val="11"/>
      <color rgb="FF000000"/>
      <name val="Arial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6" fillId="0" borderId="0"/>
    <xf numFmtId="9" fontId="16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284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vertical="center"/>
    </xf>
    <xf numFmtId="3" fontId="10" fillId="0" borderId="5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 vertical="top"/>
    </xf>
    <xf numFmtId="0" fontId="12" fillId="0" borderId="2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3" fontId="10" fillId="0" borderId="0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2" fillId="0" borderId="0" xfId="0" applyNumberFormat="1" applyFont="1" applyFill="1" applyAlignment="1">
      <alignment horizontal="center" vertical="top"/>
    </xf>
    <xf numFmtId="3" fontId="12" fillId="0" borderId="0" xfId="0" applyNumberFormat="1" applyFont="1" applyFill="1" applyBorder="1" applyAlignment="1">
      <alignment horizontal="center" vertical="top"/>
    </xf>
    <xf numFmtId="3" fontId="12" fillId="0" borderId="2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 wrapText="1"/>
    </xf>
    <xf numFmtId="165" fontId="12" fillId="0" borderId="0" xfId="0" applyNumberFormat="1" applyFont="1" applyFill="1" applyAlignment="1">
      <alignment horizontal="center" vertical="top"/>
    </xf>
    <xf numFmtId="166" fontId="14" fillId="0" borderId="0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6" fillId="0" borderId="0" xfId="4" applyAlignment="1">
      <alignment horizontal="left"/>
    </xf>
    <xf numFmtId="165" fontId="15" fillId="0" borderId="9" xfId="3" applyNumberFormat="1" applyFont="1" applyFill="1" applyBorder="1" applyAlignment="1">
      <alignment horizontal="center" vertical="center" wrapText="1" readingOrder="2"/>
    </xf>
    <xf numFmtId="165" fontId="15" fillId="0" borderId="10" xfId="3" applyNumberFormat="1" applyFont="1" applyFill="1" applyBorder="1" applyAlignment="1">
      <alignment horizontal="center" vertical="center" wrapText="1" readingOrder="2"/>
    </xf>
    <xf numFmtId="165" fontId="15" fillId="0" borderId="11" xfId="3" applyNumberFormat="1" applyFont="1" applyFill="1" applyBorder="1" applyAlignment="1">
      <alignment horizontal="center" vertical="center" wrapText="1" readingOrder="2"/>
    </xf>
    <xf numFmtId="165" fontId="18" fillId="0" borderId="12" xfId="3" applyNumberFormat="1" applyFont="1" applyFill="1" applyBorder="1" applyAlignment="1">
      <alignment horizontal="center" vertical="center" wrapText="1" readingOrder="2"/>
    </xf>
    <xf numFmtId="165" fontId="18" fillId="0" borderId="13" xfId="3" applyNumberFormat="1" applyFont="1" applyFill="1" applyBorder="1" applyAlignment="1">
      <alignment horizontal="center" vertical="center" wrapText="1" readingOrder="2"/>
    </xf>
    <xf numFmtId="9" fontId="18" fillId="0" borderId="13" xfId="5" applyNumberFormat="1" applyFont="1" applyFill="1" applyBorder="1" applyAlignment="1">
      <alignment horizontal="center" vertical="center" wrapText="1" readingOrder="2"/>
    </xf>
    <xf numFmtId="165" fontId="15" fillId="0" borderId="14" xfId="3" applyNumberFormat="1" applyFont="1" applyFill="1" applyBorder="1" applyAlignment="1">
      <alignment horizontal="center" vertical="center" wrapText="1" readingOrder="2"/>
    </xf>
    <xf numFmtId="167" fontId="18" fillId="0" borderId="14" xfId="5" applyNumberFormat="1" applyFont="1" applyFill="1" applyBorder="1" applyAlignment="1">
      <alignment horizontal="center" vertical="center" wrapText="1" readingOrder="2"/>
    </xf>
    <xf numFmtId="0" fontId="10" fillId="0" borderId="15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right" vertical="top"/>
    </xf>
    <xf numFmtId="0" fontId="20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10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0" fontId="4" fillId="0" borderId="2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top"/>
    </xf>
    <xf numFmtId="0" fontId="3" fillId="0" borderId="0" xfId="0" applyFont="1" applyFill="1" applyAlignment="1">
      <alignment vertical="center"/>
    </xf>
    <xf numFmtId="0" fontId="9" fillId="0" borderId="0" xfId="2" applyFont="1" applyAlignment="1">
      <alignment vertical="center" readingOrder="2"/>
    </xf>
    <xf numFmtId="0" fontId="4" fillId="0" borderId="0" xfId="0" applyFont="1" applyFill="1" applyBorder="1" applyAlignment="1">
      <alignment vertical="center"/>
    </xf>
    <xf numFmtId="0" fontId="4" fillId="0" borderId="15" xfId="0" applyFont="1" applyFill="1" applyBorder="1" applyAlignment="1">
      <alignment vertical="center"/>
    </xf>
    <xf numFmtId="170" fontId="12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2" fillId="0" borderId="0" xfId="1" applyNumberFormat="1" applyFont="1" applyFill="1" applyAlignment="1">
      <alignment horizontal="center" vertical="top"/>
    </xf>
    <xf numFmtId="170" fontId="12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10" fillId="0" borderId="5" xfId="1" applyNumberFormat="1" applyFont="1" applyFill="1" applyBorder="1" applyAlignment="1">
      <alignment horizontal="center" vertical="top"/>
    </xf>
    <xf numFmtId="169" fontId="12" fillId="0" borderId="0" xfId="1" applyNumberFormat="1" applyFont="1" applyFill="1" applyBorder="1" applyAlignment="1">
      <alignment horizontal="center" vertical="top"/>
    </xf>
    <xf numFmtId="168" fontId="10" fillId="0" borderId="6" xfId="1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 readingOrder="2"/>
    </xf>
    <xf numFmtId="0" fontId="10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8" fontId="10" fillId="0" borderId="5" xfId="1" applyNumberFormat="1" applyFont="1" applyFill="1" applyBorder="1" applyAlignment="1">
      <alignment horizontal="center" vertical="top"/>
    </xf>
    <xf numFmtId="169" fontId="11" fillId="0" borderId="0" xfId="1" applyNumberFormat="1" applyFont="1" applyFill="1" applyAlignment="1">
      <alignment horizontal="right" vertical="center"/>
    </xf>
    <xf numFmtId="169" fontId="10" fillId="0" borderId="5" xfId="1" applyNumberFormat="1" applyFont="1" applyFill="1" applyBorder="1" applyAlignment="1">
      <alignment horizontal="center" vertical="top"/>
    </xf>
    <xf numFmtId="170" fontId="0" fillId="0" borderId="0" xfId="1" applyNumberFormat="1" applyFont="1" applyFill="1" applyBorder="1" applyAlignment="1">
      <alignment horizontal="left"/>
    </xf>
    <xf numFmtId="170" fontId="10" fillId="2" borderId="6" xfId="1" applyNumberFormat="1" applyFont="1" applyFill="1" applyBorder="1" applyAlignment="1">
      <alignment horizontal="center" vertical="top"/>
    </xf>
    <xf numFmtId="164" fontId="5" fillId="0" borderId="0" xfId="1" applyNumberFormat="1" applyFont="1" applyFill="1" applyBorder="1" applyAlignment="1">
      <alignment horizontal="center" vertical="top"/>
    </xf>
    <xf numFmtId="164" fontId="4" fillId="0" borderId="6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165" fontId="12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2" fillId="0" borderId="2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Border="1" applyAlignment="1">
      <alignment horizontal="center" vertical="top"/>
    </xf>
    <xf numFmtId="165" fontId="10" fillId="0" borderId="5" xfId="1" applyNumberFormat="1" applyFont="1" applyFill="1" applyBorder="1" applyAlignment="1">
      <alignment horizontal="center" vertical="top"/>
    </xf>
    <xf numFmtId="165" fontId="10" fillId="0" borderId="6" xfId="1" applyNumberFormat="1" applyFont="1" applyFill="1" applyBorder="1" applyAlignment="1">
      <alignment horizontal="center" vertical="top"/>
    </xf>
    <xf numFmtId="172" fontId="12" fillId="0" borderId="2" xfId="1" applyNumberFormat="1" applyFont="1" applyFill="1" applyBorder="1" applyAlignment="1">
      <alignment horizontal="center" vertical="top"/>
    </xf>
    <xf numFmtId="172" fontId="12" fillId="0" borderId="0" xfId="1" applyNumberFormat="1" applyFont="1" applyFill="1" applyAlignment="1">
      <alignment horizontal="center" vertical="top"/>
    </xf>
    <xf numFmtId="172" fontId="12" fillId="0" borderId="0" xfId="1" applyNumberFormat="1" applyFont="1" applyFill="1" applyBorder="1" applyAlignment="1">
      <alignment horizontal="center" vertical="top"/>
    </xf>
    <xf numFmtId="173" fontId="12" fillId="0" borderId="2" xfId="1" applyNumberFormat="1" applyFont="1" applyFill="1" applyBorder="1" applyAlignment="1">
      <alignment horizontal="center" vertical="top"/>
    </xf>
    <xf numFmtId="173" fontId="12" fillId="0" borderId="0" xfId="1" applyNumberFormat="1" applyFont="1" applyFill="1" applyAlignment="1">
      <alignment horizontal="center" vertical="top"/>
    </xf>
    <xf numFmtId="173" fontId="12" fillId="0" borderId="0" xfId="1" applyNumberFormat="1" applyFont="1" applyFill="1" applyBorder="1" applyAlignment="1">
      <alignment horizontal="center" vertical="top"/>
    </xf>
    <xf numFmtId="173" fontId="10" fillId="0" borderId="6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Alignment="1">
      <alignment vertical="top"/>
    </xf>
    <xf numFmtId="168" fontId="10" fillId="0" borderId="3" xfId="1" applyNumberFormat="1" applyFont="1" applyFill="1" applyBorder="1" applyAlignment="1">
      <alignment horizontal="center" vertical="center" wrapText="1"/>
    </xf>
    <xf numFmtId="172" fontId="10" fillId="0" borderId="5" xfId="1" applyNumberFormat="1" applyFont="1" applyFill="1" applyBorder="1" applyAlignment="1">
      <alignment horizontal="center" vertical="top"/>
    </xf>
    <xf numFmtId="171" fontId="12" fillId="0" borderId="0" xfId="1" applyNumberFormat="1" applyFont="1" applyFill="1" applyBorder="1" applyAlignment="1">
      <alignment horizontal="center" vertical="top"/>
    </xf>
    <xf numFmtId="165" fontId="4" fillId="0" borderId="5" xfId="0" applyNumberFormat="1" applyFont="1" applyFill="1" applyBorder="1" applyAlignment="1">
      <alignment horizontal="center" vertical="top"/>
    </xf>
    <xf numFmtId="0" fontId="22" fillId="0" borderId="0" xfId="0" applyFont="1" applyAlignment="1">
      <alignment horizontal="left"/>
    </xf>
    <xf numFmtId="170" fontId="12" fillId="0" borderId="0" xfId="1" applyNumberFormat="1" applyFont="1" applyFill="1" applyAlignment="1">
      <alignment horizontal="center" vertical="center"/>
    </xf>
    <xf numFmtId="170" fontId="10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2" fillId="0" borderId="0" xfId="1" applyNumberFormat="1" applyFont="1" applyFill="1" applyAlignment="1">
      <alignment vertical="top"/>
    </xf>
    <xf numFmtId="170" fontId="14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2" fillId="0" borderId="0" xfId="1" applyNumberFormat="1" applyFont="1" applyFill="1" applyBorder="1" applyAlignment="1">
      <alignment vertical="center"/>
    </xf>
    <xf numFmtId="170" fontId="10" fillId="0" borderId="8" xfId="1" applyNumberFormat="1" applyFont="1" applyFill="1" applyBorder="1" applyAlignment="1">
      <alignment vertical="center"/>
    </xf>
    <xf numFmtId="165" fontId="12" fillId="0" borderId="0" xfId="0" applyNumberFormat="1" applyFont="1" applyFill="1" applyAlignment="1">
      <alignment horizontal="center" vertical="center"/>
    </xf>
    <xf numFmtId="174" fontId="12" fillId="0" borderId="0" xfId="1" applyNumberFormat="1" applyFont="1" applyFill="1" applyAlignment="1">
      <alignment horizontal="center" vertical="center"/>
    </xf>
    <xf numFmtId="174" fontId="10" fillId="0" borderId="8" xfId="1" applyNumberFormat="1" applyFont="1" applyFill="1" applyBorder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0" fontId="24" fillId="0" borderId="0" xfId="0" applyFont="1" applyAlignment="1">
      <alignment horizontal="left"/>
    </xf>
    <xf numFmtId="3" fontId="24" fillId="0" borderId="0" xfId="0" applyNumberFormat="1" applyFont="1" applyAlignment="1">
      <alignment horizontal="left"/>
    </xf>
    <xf numFmtId="0" fontId="24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68" fontId="4" fillId="0" borderId="5" xfId="1" applyNumberFormat="1" applyFont="1" applyFill="1" applyBorder="1" applyAlignment="1">
      <alignment horizontal="center" vertical="top"/>
    </xf>
    <xf numFmtId="168" fontId="24" fillId="0" borderId="0" xfId="1" applyNumberFormat="1" applyFont="1" applyAlignment="1">
      <alignment horizontal="left"/>
    </xf>
    <xf numFmtId="170" fontId="24" fillId="0" borderId="0" xfId="1" applyNumberFormat="1" applyFont="1" applyAlignment="1">
      <alignment horizontal="left"/>
    </xf>
    <xf numFmtId="3" fontId="5" fillId="0" borderId="16" xfId="0" applyNumberFormat="1" applyFont="1" applyFill="1" applyBorder="1" applyAlignment="1">
      <alignment horizontal="center" vertical="top"/>
    </xf>
    <xf numFmtId="170" fontId="5" fillId="0" borderId="0" xfId="1" applyNumberFormat="1" applyFont="1" applyBorder="1" applyAlignment="1">
      <alignment vertical="top"/>
    </xf>
    <xf numFmtId="37" fontId="12" fillId="0" borderId="0" xfId="1" applyNumberFormat="1" applyFont="1" applyFill="1" applyBorder="1" applyAlignment="1">
      <alignment horizontal="center" vertical="top"/>
    </xf>
    <xf numFmtId="165" fontId="10" fillId="0" borderId="17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0" fontId="12" fillId="0" borderId="0" xfId="0" applyFont="1" applyFill="1" applyBorder="1" applyAlignment="1">
      <alignment vertical="top"/>
    </xf>
    <xf numFmtId="168" fontId="4" fillId="0" borderId="3" xfId="1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2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2" fillId="0" borderId="0" xfId="1" applyNumberFormat="1" applyFont="1" applyFill="1" applyAlignment="1">
      <alignment horizontal="center" vertical="top"/>
    </xf>
    <xf numFmtId="174" fontId="0" fillId="0" borderId="2" xfId="1" applyNumberFormat="1" applyFont="1" applyBorder="1" applyAlignment="1"/>
    <xf numFmtId="174" fontId="0" fillId="0" borderId="0" xfId="1" applyNumberFormat="1" applyFont="1" applyAlignment="1"/>
    <xf numFmtId="0" fontId="10" fillId="0" borderId="0" xfId="0" applyFont="1" applyFill="1" applyBorder="1" applyAlignment="1">
      <alignment vertical="top"/>
    </xf>
    <xf numFmtId="0" fontId="10" fillId="0" borderId="8" xfId="0" applyFont="1" applyFill="1" applyBorder="1" applyAlignment="1">
      <alignment vertical="top"/>
    </xf>
    <xf numFmtId="165" fontId="10" fillId="0" borderId="16" xfId="1" applyNumberFormat="1" applyFont="1" applyFill="1" applyBorder="1" applyAlignment="1">
      <alignment horizontal="center" vertical="top"/>
    </xf>
    <xf numFmtId="170" fontId="12" fillId="3" borderId="0" xfId="1" applyNumberFormat="1" applyFont="1" applyFill="1" applyAlignment="1">
      <alignment horizontal="right" vertical="top"/>
    </xf>
    <xf numFmtId="170" fontId="12" fillId="3" borderId="0" xfId="1" applyNumberFormat="1" applyFont="1" applyFill="1" applyBorder="1" applyAlignment="1">
      <alignment horizontal="right" vertical="top"/>
    </xf>
    <xf numFmtId="168" fontId="12" fillId="0" borderId="0" xfId="1" applyNumberFormat="1" applyFont="1" applyFill="1" applyBorder="1" applyAlignment="1">
      <alignment horizontal="center" vertical="top"/>
    </xf>
    <xf numFmtId="170" fontId="10" fillId="0" borderId="15" xfId="0" applyNumberFormat="1" applyFont="1" applyFill="1" applyBorder="1" applyAlignment="1">
      <alignment horizontal="center" vertical="center" wrapText="1"/>
    </xf>
    <xf numFmtId="170" fontId="0" fillId="0" borderId="2" xfId="0" applyNumberFormat="1" applyBorder="1" applyAlignment="1">
      <alignment horizontal="left"/>
    </xf>
    <xf numFmtId="170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top"/>
    </xf>
    <xf numFmtId="37" fontId="12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0" fontId="2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5" fontId="12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38" fontId="5" fillId="0" borderId="0" xfId="0" applyNumberFormat="1" applyFont="1" applyFill="1" applyBorder="1" applyAlignment="1">
      <alignment horizontal="right" vertical="top"/>
    </xf>
    <xf numFmtId="38" fontId="24" fillId="0" borderId="0" xfId="0" applyNumberFormat="1" applyFont="1" applyAlignment="1">
      <alignment horizontal="left"/>
    </xf>
    <xf numFmtId="38" fontId="4" fillId="0" borderId="5" xfId="0" applyNumberFormat="1" applyFont="1" applyFill="1" applyBorder="1" applyAlignment="1">
      <alignment horizontal="center" vertical="top"/>
    </xf>
    <xf numFmtId="38" fontId="5" fillId="0" borderId="0" xfId="0" applyNumberFormat="1" applyFont="1" applyFill="1" applyBorder="1" applyAlignment="1">
      <alignment horizontal="center" vertical="top"/>
    </xf>
    <xf numFmtId="38" fontId="24" fillId="0" borderId="0" xfId="0" applyNumberFormat="1" applyFont="1" applyAlignment="1">
      <alignment horizontal="center"/>
    </xf>
    <xf numFmtId="38" fontId="5" fillId="0" borderId="5" xfId="0" applyNumberFormat="1" applyFont="1" applyFill="1" applyBorder="1" applyAlignment="1">
      <alignment horizontal="center" vertical="top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0" fontId="12" fillId="0" borderId="0" xfId="6" applyNumberFormat="1" applyFont="1" applyFill="1" applyAlignment="1">
      <alignment horizontal="center" vertical="top"/>
    </xf>
    <xf numFmtId="10" fontId="12" fillId="0" borderId="0" xfId="1" applyNumberFormat="1" applyFont="1" applyFill="1" applyAlignment="1">
      <alignment horizontal="center" vertical="top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8" xfId="0" applyFont="1" applyBorder="1" applyAlignment="1">
      <alignment horizontal="left"/>
    </xf>
    <xf numFmtId="0" fontId="10" fillId="0" borderId="18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7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right" vertical="top"/>
    </xf>
    <xf numFmtId="170" fontId="5" fillId="0" borderId="0" xfId="1" applyNumberFormat="1" applyFont="1" applyAlignment="1">
      <alignment horizontal="right"/>
    </xf>
    <xf numFmtId="174" fontId="6" fillId="0" borderId="0" xfId="1" applyNumberFormat="1" applyFont="1" applyAlignment="1">
      <alignment horizontal="left"/>
    </xf>
    <xf numFmtId="170" fontId="5" fillId="0" borderId="6" xfId="1" applyNumberFormat="1" applyFont="1" applyBorder="1" applyAlignment="1">
      <alignment horizontal="right"/>
    </xf>
    <xf numFmtId="9" fontId="5" fillId="0" borderId="6" xfId="1" applyNumberFormat="1" applyFont="1" applyBorder="1" applyAlignment="1">
      <alignment horizontal="center" vertical="center"/>
    </xf>
    <xf numFmtId="10" fontId="5" fillId="0" borderId="0" xfId="1" applyNumberFormat="1" applyFont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left"/>
    </xf>
    <xf numFmtId="37" fontId="4" fillId="0" borderId="5" xfId="1" applyNumberFormat="1" applyFont="1" applyFill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37" fontId="24" fillId="0" borderId="0" xfId="0" applyNumberFormat="1" applyFont="1" applyAlignment="1">
      <alignment horizontal="center"/>
    </xf>
    <xf numFmtId="176" fontId="5" fillId="0" borderId="2" xfId="1" applyNumberFormat="1" applyFont="1" applyFill="1" applyBorder="1" applyAlignment="1">
      <alignment horizontal="center" vertical="top"/>
    </xf>
    <xf numFmtId="176" fontId="5" fillId="0" borderId="0" xfId="1" applyNumberFormat="1" applyFont="1" applyFill="1" applyAlignment="1">
      <alignment horizontal="center" vertical="top"/>
    </xf>
    <xf numFmtId="0" fontId="17" fillId="0" borderId="0" xfId="0" applyFont="1" applyFill="1" applyAlignment="1">
      <alignment horizontal="right" vertical="center" readingOrder="2"/>
    </xf>
    <xf numFmtId="0" fontId="17" fillId="0" borderId="0" xfId="0" applyFont="1" applyFill="1" applyAlignment="1">
      <alignment vertical="center"/>
    </xf>
    <xf numFmtId="169" fontId="12" fillId="0" borderId="0" xfId="1" applyNumberFormat="1" applyFont="1" applyFill="1" applyBorder="1" applyAlignment="1">
      <alignment vertical="center"/>
    </xf>
    <xf numFmtId="169" fontId="12" fillId="0" borderId="6" xfId="1" applyNumberFormat="1" applyFont="1" applyFill="1" applyBorder="1" applyAlignment="1">
      <alignment vertical="center"/>
    </xf>
    <xf numFmtId="170" fontId="12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70" fontId="12" fillId="0" borderId="6" xfId="1" applyNumberFormat="1" applyFont="1" applyFill="1" applyBorder="1" applyAlignment="1">
      <alignment vertical="center"/>
    </xf>
    <xf numFmtId="0" fontId="10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12" fillId="0" borderId="2" xfId="0" applyFont="1" applyFill="1" applyBorder="1" applyAlignment="1">
      <alignment vertical="top"/>
    </xf>
    <xf numFmtId="37" fontId="4" fillId="0" borderId="5" xfId="0" applyNumberFormat="1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left"/>
    </xf>
    <xf numFmtId="3" fontId="6" fillId="0" borderId="0" xfId="0" applyNumberFormat="1" applyFont="1" applyAlignment="1">
      <alignment horizontal="left"/>
    </xf>
    <xf numFmtId="177" fontId="24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0" fillId="0" borderId="2" xfId="0" applyFill="1" applyBorder="1" applyAlignment="1">
      <alignment horizontal="left"/>
    </xf>
    <xf numFmtId="170" fontId="0" fillId="0" borderId="0" xfId="1" applyNumberFormat="1" applyFont="1" applyFill="1" applyAlignment="1">
      <alignment horizontal="left"/>
    </xf>
    <xf numFmtId="37" fontId="14" fillId="0" borderId="0" xfId="1" applyNumberFormat="1" applyFont="1" applyFill="1" applyAlignment="1">
      <alignment horizontal="center" vertical="center"/>
    </xf>
    <xf numFmtId="37" fontId="0" fillId="0" borderId="0" xfId="1" applyNumberFormat="1" applyFont="1" applyFill="1" applyAlignment="1">
      <alignment horizontal="left"/>
    </xf>
    <xf numFmtId="37" fontId="4" fillId="0" borderId="6" xfId="0" applyNumberFormat="1" applyFont="1" applyFill="1" applyBorder="1" applyAlignment="1">
      <alignment horizontal="center" vertical="top"/>
    </xf>
    <xf numFmtId="0" fontId="4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 wrapText="1"/>
    </xf>
    <xf numFmtId="164" fontId="10" fillId="0" borderId="4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0" borderId="0" xfId="2" applyFont="1" applyAlignment="1">
      <alignment horizontal="right" vertical="center" readingOrder="2"/>
    </xf>
    <xf numFmtId="0" fontId="8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69" fontId="10" fillId="0" borderId="2" xfId="1" applyNumberFormat="1" applyFont="1" applyFill="1" applyBorder="1" applyAlignment="1">
      <alignment horizontal="center" vertical="center" wrapText="1"/>
    </xf>
    <xf numFmtId="169" fontId="10" fillId="0" borderId="4" xfId="1" applyNumberFormat="1" applyFont="1" applyFill="1" applyBorder="1" applyAlignment="1">
      <alignment horizontal="center" vertical="center" wrapText="1"/>
    </xf>
    <xf numFmtId="0" fontId="25" fillId="0" borderId="18" xfId="0" applyFont="1" applyBorder="1" applyAlignment="1">
      <alignment horizontal="center" vertical="center"/>
    </xf>
    <xf numFmtId="0" fontId="10" fillId="0" borderId="18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64" fontId="13" fillId="0" borderId="0" xfId="1" applyFont="1" applyFill="1" applyAlignment="1">
      <alignment horizontal="righ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65" fontId="15" fillId="0" borderId="0" xfId="3" applyNumberFormat="1" applyFont="1" applyFill="1" applyAlignment="1">
      <alignment horizontal="center" vertical="center"/>
    </xf>
    <xf numFmtId="165" fontId="17" fillId="0" borderId="0" xfId="3" applyNumberFormat="1" applyFont="1" applyFill="1" applyAlignment="1">
      <alignment horizontal="right" vertical="center" readingOrder="2"/>
    </xf>
    <xf numFmtId="0" fontId="19" fillId="0" borderId="0" xfId="0" applyFont="1" applyFill="1" applyAlignment="1">
      <alignment horizontal="right" vertical="center"/>
    </xf>
    <xf numFmtId="0" fontId="26" fillId="0" borderId="0" xfId="0" applyFont="1" applyAlignment="1">
      <alignment horizontal="center" wrapText="1"/>
    </xf>
    <xf numFmtId="3" fontId="10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B14" sqref="B14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267</v>
      </c>
    </row>
    <row r="7" spans="2:2" ht="21" customHeight="1" x14ac:dyDescent="0.2"/>
    <row r="8" spans="2:2" ht="15.75" customHeight="1" x14ac:dyDescent="0.2"/>
  </sheetData>
  <sheetProtection algorithmName="SHA-512" hashValue="RvDNJYXbEuJc8nAuRN4zMh/ZhUj02LoEiW/TSHozUwvfykDWAn2y7/+Fl0dAssh2NKIzigFXa+oZOsfZvXjsrg==" saltValue="wLhdFqDR47lWpJ3cblkP2A==" spinCount="100000" sheet="1" objects="1" scenarios="1" selectLockedCells="1" autoFilter="0" selectUnlockedCells="1"/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Z22"/>
  <sheetViews>
    <sheetView rightToLeft="1" view="pageBreakPreview" zoomScale="95" zoomScaleNormal="100" zoomScaleSheetLayoutView="95" workbookViewId="0">
      <selection activeCell="R10" sqref="R10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67" customWidth="1"/>
    <col min="23" max="23" width="0.28515625" customWidth="1"/>
    <col min="26" max="26" width="15.28515625" bestFit="1" customWidth="1"/>
  </cols>
  <sheetData>
    <row r="1" spans="1:26" ht="29.1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</row>
    <row r="2" spans="1:26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Z2" s="96"/>
    </row>
    <row r="3" spans="1:26" ht="21.75" customHeight="1" x14ac:dyDescent="0.2">
      <c r="A3" s="238" t="str">
        <f>'صورت وضعیت'!B6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</row>
    <row r="4" spans="1:26" ht="14.45" customHeight="1" x14ac:dyDescent="0.2"/>
    <row r="5" spans="1:26" ht="18.75" customHeight="1" x14ac:dyDescent="0.2">
      <c r="A5" s="14" t="s">
        <v>118</v>
      </c>
      <c r="B5" s="275" t="s">
        <v>119</v>
      </c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</row>
    <row r="6" spans="1:26" ht="14.45" customHeight="1" x14ac:dyDescent="0.2">
      <c r="D6" s="270" t="s">
        <v>120</v>
      </c>
      <c r="E6" s="270"/>
      <c r="F6" s="270"/>
      <c r="G6" s="270"/>
      <c r="H6" s="270"/>
      <c r="I6" s="270"/>
      <c r="J6" s="270"/>
      <c r="K6" s="270"/>
      <c r="L6" s="270"/>
      <c r="N6" s="270" t="s">
        <v>121</v>
      </c>
      <c r="O6" s="270"/>
      <c r="P6" s="270"/>
      <c r="Q6" s="270"/>
      <c r="R6" s="270"/>
      <c r="S6" s="270"/>
      <c r="T6" s="270"/>
      <c r="U6" s="270"/>
      <c r="V6" s="270"/>
    </row>
    <row r="7" spans="1:26" ht="14.45" customHeight="1" x14ac:dyDescent="0.2">
      <c r="A7" s="246" t="s">
        <v>122</v>
      </c>
      <c r="B7" s="246"/>
      <c r="D7" s="257" t="s">
        <v>123</v>
      </c>
      <c r="E7" s="2"/>
      <c r="F7" s="257" t="s">
        <v>124</v>
      </c>
      <c r="G7" s="2"/>
      <c r="H7" s="257" t="s">
        <v>125</v>
      </c>
      <c r="I7" s="2"/>
      <c r="J7" s="253" t="s">
        <v>23</v>
      </c>
      <c r="K7" s="253"/>
      <c r="L7" s="253"/>
      <c r="N7" s="257" t="s">
        <v>123</v>
      </c>
      <c r="O7" s="2"/>
      <c r="P7" s="257" t="s">
        <v>124</v>
      </c>
      <c r="Q7" s="2"/>
      <c r="R7" s="257" t="s">
        <v>125</v>
      </c>
      <c r="S7" s="2"/>
      <c r="T7" s="253" t="s">
        <v>23</v>
      </c>
      <c r="U7" s="253"/>
      <c r="V7" s="253"/>
    </row>
    <row r="8" spans="1:26" ht="39" x14ac:dyDescent="0.2">
      <c r="A8" s="239"/>
      <c r="B8" s="239"/>
      <c r="D8" s="258"/>
      <c r="F8" s="258"/>
      <c r="H8" s="258"/>
      <c r="J8" s="18" t="s">
        <v>98</v>
      </c>
      <c r="K8" s="2"/>
      <c r="L8" s="64" t="s">
        <v>106</v>
      </c>
      <c r="N8" s="258"/>
      <c r="P8" s="258"/>
      <c r="R8" s="258"/>
      <c r="T8" s="123" t="s">
        <v>98</v>
      </c>
      <c r="U8" s="2"/>
      <c r="V8" s="111" t="s">
        <v>106</v>
      </c>
    </row>
    <row r="9" spans="1:26" ht="21.75" customHeight="1" x14ac:dyDescent="0.2">
      <c r="A9" s="225" t="s">
        <v>21</v>
      </c>
      <c r="B9" s="225"/>
      <c r="C9" s="98"/>
      <c r="D9" s="97">
        <f>SUMIFS('درآمد سود سهام'!M:M,'درآمد سود سهام'!A:A,A9)</f>
        <v>0</v>
      </c>
      <c r="E9" s="98"/>
      <c r="F9" s="97" cm="1">
        <f t="array" ref="F9:G9">SUMIFS('درآمد ناشی از تغییر قیمت اوراق'!I:I,'درآمد ناشی از تغییر قیمت اوراق'!A:A,A9:B9)</f>
        <v>0</v>
      </c>
      <c r="G9">
        <v>0</v>
      </c>
      <c r="H9" s="97">
        <f>SUMIFS('درآمد ناشی از فروش'!G:G,'درآمد ناشی از فروش'!A:A,A9)</f>
        <v>0</v>
      </c>
      <c r="I9" s="110"/>
      <c r="J9" s="99">
        <f t="shared" ref="J9:J20" si="0">D9+F9+H9</f>
        <v>0</v>
      </c>
      <c r="K9" s="98"/>
      <c r="L9" s="106">
        <f>J9/درآمد!$M$1</f>
        <v>0</v>
      </c>
      <c r="M9" s="98"/>
      <c r="N9" s="97">
        <f>SUMIFS('درآمد سود سهام'!S:S,'درآمد سود سهام'!A:A,A9)</f>
        <v>3777700000</v>
      </c>
      <c r="O9" s="98"/>
      <c r="P9" s="97">
        <f>SUMIFS('درآمد ناشی از تغییر قیمت اوراق'!Q:Q,'درآمد ناشی از تغییر قیمت اوراق'!A:A,A9)</f>
        <v>0</v>
      </c>
      <c r="R9" s="100">
        <f>SUMIFS('درآمد ناشی از فروش'!Q:Q,'درآمد ناشی از فروش'!A:A,A9)</f>
        <v>19283940382</v>
      </c>
      <c r="T9" s="100">
        <f t="shared" ref="T9:T20" si="1">R9+P9+N9</f>
        <v>23061640382</v>
      </c>
      <c r="U9" s="98"/>
      <c r="V9" s="103">
        <f>T9/درآمد!$F$13</f>
        <v>4.6948051939099322E-3</v>
      </c>
    </row>
    <row r="10" spans="1:26" ht="21.75" customHeight="1" x14ac:dyDescent="0.2">
      <c r="A10" s="151" t="s">
        <v>126</v>
      </c>
      <c r="B10" s="151"/>
      <c r="C10" s="98"/>
      <c r="D10" s="97">
        <f>SUMIFS('درآمد سود سهام'!M:M,'درآمد سود سهام'!A:A,A10)</f>
        <v>0</v>
      </c>
      <c r="E10" s="98"/>
      <c r="F10" s="97" cm="1">
        <f t="array" ref="F10:G10">SUMIFS('درآمد ناشی از تغییر قیمت اوراق'!I:I,'درآمد ناشی از تغییر قیمت اوراق'!A:A,A10:B10)</f>
        <v>0</v>
      </c>
      <c r="G10">
        <v>0</v>
      </c>
      <c r="H10" s="97">
        <f>SUMIFS('درآمد ناشی از فروش'!G:G,'درآمد ناشی از فروش'!A:A,A10)</f>
        <v>0</v>
      </c>
      <c r="I10" s="110"/>
      <c r="J10" s="100">
        <f t="shared" si="0"/>
        <v>0</v>
      </c>
      <c r="K10" s="98"/>
      <c r="L10" s="107">
        <f>J10/درآمد!$M$1</f>
        <v>0</v>
      </c>
      <c r="M10" s="98"/>
      <c r="N10" s="97">
        <f>SUMIFS('درآمد سود سهام'!S:S,'درآمد سود سهام'!A:A,A10)</f>
        <v>11200000000</v>
      </c>
      <c r="O10" s="98"/>
      <c r="P10" s="97">
        <f>SUMIFS('درآمد ناشی از تغییر قیمت اوراق'!Q:Q,'درآمد ناشی از تغییر قیمت اوراق'!A:A,A10)</f>
        <v>0</v>
      </c>
      <c r="R10" s="100">
        <f>SUMIFS('درآمد ناشی از فروش'!Q:Q,'درآمد ناشی از فروش'!A:A,A10)</f>
        <v>4564005880</v>
      </c>
      <c r="T10" s="100">
        <f t="shared" si="1"/>
        <v>15764005880</v>
      </c>
      <c r="U10" s="98"/>
      <c r="V10" s="104">
        <f>T10/درآمد!$F$13</f>
        <v>3.2091792021878866E-3</v>
      </c>
    </row>
    <row r="11" spans="1:26" ht="21.75" customHeight="1" x14ac:dyDescent="0.2">
      <c r="A11" s="151" t="s">
        <v>17</v>
      </c>
      <c r="B11" s="151"/>
      <c r="C11" s="98"/>
      <c r="D11" s="97">
        <f>SUMIFS('درآمد سود سهام'!M:M,'درآمد سود سهام'!A:A,A11)</f>
        <v>0</v>
      </c>
      <c r="E11" s="98"/>
      <c r="F11" s="97" cm="1">
        <f t="array" ref="F11:G11">SUMIFS('درآمد ناشی از تغییر قیمت اوراق'!I:I,'درآمد ناشی از تغییر قیمت اوراق'!A:A,A11:B11)</f>
        <v>6403474193</v>
      </c>
      <c r="G11">
        <v>0</v>
      </c>
      <c r="H11" s="97">
        <f>SUMIFS('درآمد ناشی از فروش'!G:G,'درآمد ناشی از فروش'!A:A,A11)</f>
        <v>0</v>
      </c>
      <c r="I11" s="110"/>
      <c r="J11" s="100">
        <f t="shared" si="0"/>
        <v>6403474193</v>
      </c>
      <c r="K11" s="98"/>
      <c r="L11" s="108">
        <f>J11/درآمد!$M$1</f>
        <v>3.3115359244952338E-3</v>
      </c>
      <c r="M11" s="98"/>
      <c r="N11" s="97">
        <f>SUMIFS('درآمد سود سهام'!S:S,'درآمد سود سهام'!A:A,A11)</f>
        <v>3067525200</v>
      </c>
      <c r="O11" s="98"/>
      <c r="P11" s="97">
        <f>SUMIFS('درآمد ناشی از تغییر قیمت اوراق'!Q:Q,'درآمد ناشی از تغییر قیمت اوراق'!A:A,A11)</f>
        <v>1768578588</v>
      </c>
      <c r="R11" s="100">
        <f>SUMIFS('درآمد ناشی از فروش'!Q:Q,'درآمد ناشی از فروش'!A:A,A11)</f>
        <v>7237253998</v>
      </c>
      <c r="T11" s="100">
        <f t="shared" si="1"/>
        <v>12073357786</v>
      </c>
      <c r="U11" s="98"/>
      <c r="V11" s="104">
        <f>T11/درآمد!$F$13</f>
        <v>2.4578504348670279E-3</v>
      </c>
    </row>
    <row r="12" spans="1:26" ht="21.75" customHeight="1" x14ac:dyDescent="0.2">
      <c r="A12" s="151" t="s">
        <v>15</v>
      </c>
      <c r="B12" s="151"/>
      <c r="C12" s="98"/>
      <c r="D12" s="97">
        <f>SUMIFS('درآمد سود سهام'!M:M,'درآمد سود سهام'!A:A,A12)</f>
        <v>0</v>
      </c>
      <c r="E12" s="98"/>
      <c r="F12" s="97" cm="1">
        <f t="array" ref="F12:G12">SUMIFS('درآمد ناشی از تغییر قیمت اوراق'!I:I,'درآمد ناشی از تغییر قیمت اوراق'!A:A,A12:B12)</f>
        <v>0</v>
      </c>
      <c r="G12">
        <v>0</v>
      </c>
      <c r="H12" s="97">
        <f>SUMIFS('درآمد ناشی از فروش'!G:G,'درآمد ناشی از فروش'!A:A,A12)</f>
        <v>0</v>
      </c>
      <c r="I12" s="110"/>
      <c r="J12" s="100">
        <f t="shared" si="0"/>
        <v>0</v>
      </c>
      <c r="K12" s="98"/>
      <c r="L12" s="107">
        <f>J12/درآمد!$M$1</f>
        <v>0</v>
      </c>
      <c r="M12" s="98"/>
      <c r="N12" s="97">
        <f>SUMIFS('درآمد سود سهام'!S:S,'درآمد سود سهام'!A:A,A12)</f>
        <v>9050000000</v>
      </c>
      <c r="O12" s="98"/>
      <c r="P12" s="97">
        <f>SUMIFS('درآمد ناشی از تغییر قیمت اوراق'!Q:Q,'درآمد ناشی از تغییر قیمت اوراق'!A:A,A12)</f>
        <v>0</v>
      </c>
      <c r="R12" s="100">
        <f>SUMIFS('درآمد ناشی از فروش'!Q:Q,'درآمد ناشی از فروش'!A:A,A12)</f>
        <v>1180085750</v>
      </c>
      <c r="T12" s="100">
        <f t="shared" si="1"/>
        <v>10230085750</v>
      </c>
      <c r="U12" s="98"/>
      <c r="V12" s="104">
        <f>T12/درآمد!$F$13</f>
        <v>2.0826037921712996E-3</v>
      </c>
    </row>
    <row r="13" spans="1:26" ht="21.75" customHeight="1" x14ac:dyDescent="0.2">
      <c r="A13" s="151" t="s">
        <v>22</v>
      </c>
      <c r="B13" s="151"/>
      <c r="C13" s="98"/>
      <c r="D13" s="97">
        <f>SUMIFS('درآمد سود سهام'!M:M,'درآمد سود سهام'!A:A,A13)</f>
        <v>0</v>
      </c>
      <c r="E13" s="98"/>
      <c r="F13" s="97" cm="1">
        <f t="array" ref="F13:G13">SUMIFS('درآمد ناشی از تغییر قیمت اوراق'!I:I,'درآمد ناشی از تغییر قیمت اوراق'!A:A,A13:B13)</f>
        <v>0</v>
      </c>
      <c r="G13">
        <v>0</v>
      </c>
      <c r="H13" s="97">
        <f>SUMIFS('درآمد ناشی از فروش'!G:G,'درآمد ناشی از فروش'!A:A,A13)</f>
        <v>0</v>
      </c>
      <c r="I13" s="110"/>
      <c r="J13" s="100">
        <f t="shared" si="0"/>
        <v>0</v>
      </c>
      <c r="K13" s="98"/>
      <c r="L13" s="108">
        <f>J13/درآمد!$M$1</f>
        <v>0</v>
      </c>
      <c r="M13" s="98"/>
      <c r="N13" s="97">
        <f>SUMIFS('درآمد سود سهام'!S:S,'درآمد سود سهام'!A:A,A13)</f>
        <v>0</v>
      </c>
      <c r="O13" s="98"/>
      <c r="P13" s="97">
        <f>SUMIFS('درآمد ناشی از تغییر قیمت اوراق'!Q:Q,'درآمد ناشی از تغییر قیمت اوراق'!A:A,A13)</f>
        <v>0</v>
      </c>
      <c r="R13" s="100">
        <f>SUMIFS('درآمد ناشی از فروش'!Q:Q,'درآمد ناشی از فروش'!A:A,A13)</f>
        <v>9100343542</v>
      </c>
      <c r="T13" s="100">
        <f t="shared" si="1"/>
        <v>9100343542</v>
      </c>
      <c r="U13" s="98"/>
      <c r="V13" s="105">
        <f>T13/درآمد!$F$13</f>
        <v>1.852614966656638E-3</v>
      </c>
    </row>
    <row r="14" spans="1:26" ht="21.75" customHeight="1" x14ac:dyDescent="0.2">
      <c r="A14" s="151" t="s">
        <v>272</v>
      </c>
      <c r="B14" s="151"/>
      <c r="C14" s="98"/>
      <c r="D14" s="97"/>
      <c r="E14" s="98"/>
      <c r="F14" s="97" cm="1">
        <f t="array" ref="F14:G14">SUMIFS('درآمد ناشی از تغییر قیمت اوراق'!I:I,'درآمد ناشی از تغییر قیمت اوراق'!A:A,A14:B14)</f>
        <v>0</v>
      </c>
      <c r="G14">
        <v>0</v>
      </c>
      <c r="H14" s="97">
        <f>SUMIFS('درآمد ناشی از فروش'!G:G,'درآمد ناشی از فروش'!A:A,A14)</f>
        <v>0</v>
      </c>
      <c r="I14" s="110"/>
      <c r="J14" s="100">
        <f t="shared" si="0"/>
        <v>0</v>
      </c>
      <c r="K14" s="98"/>
      <c r="L14" s="107">
        <f>J14/درآمد!$M$1</f>
        <v>0</v>
      </c>
      <c r="M14" s="98"/>
      <c r="N14" s="97">
        <f>SUMIFS('درآمد سود سهام'!S:S,'درآمد سود سهام'!A:A,A14)</f>
        <v>0</v>
      </c>
      <c r="O14" s="98"/>
      <c r="P14" s="97">
        <f>SUMIFS('درآمد ناشی از تغییر قیمت اوراق'!Q:Q,'درآمد ناشی از تغییر قیمت اوراق'!A:A,A14)</f>
        <v>0</v>
      </c>
      <c r="R14" s="100">
        <f>SUMIFS('درآمد ناشی از فروش'!Q:Q,'درآمد ناشی از فروش'!A:A,A14)</f>
        <v>7705357100</v>
      </c>
      <c r="T14" s="100">
        <f t="shared" si="1"/>
        <v>7705357100</v>
      </c>
      <c r="U14" s="98"/>
      <c r="V14" s="104">
        <f>T14/درآمد!$F$13</f>
        <v>1.5686286809955673E-3</v>
      </c>
    </row>
    <row r="15" spans="1:26" ht="21.75" customHeight="1" x14ac:dyDescent="0.2">
      <c r="A15" s="151" t="s">
        <v>14</v>
      </c>
      <c r="B15" s="151"/>
      <c r="C15" s="98"/>
      <c r="D15" s="97">
        <f>SUMIFS('درآمد سود سهام'!M:M,'درآمد سود سهام'!A:A,A15)</f>
        <v>0</v>
      </c>
      <c r="E15" s="98"/>
      <c r="F15" s="97" cm="1">
        <f t="array" ref="F15:G15">SUMIFS('درآمد ناشی از تغییر قیمت اوراق'!I:I,'درآمد ناشی از تغییر قیمت اوراق'!A:A,A15:B15)</f>
        <v>0</v>
      </c>
      <c r="G15">
        <v>0</v>
      </c>
      <c r="H15" s="97">
        <f>SUMIFS('درآمد ناشی از فروش'!G:G,'درآمد ناشی از فروش'!A:A,A15)</f>
        <v>0</v>
      </c>
      <c r="I15" s="110"/>
      <c r="J15" s="100">
        <f t="shared" si="0"/>
        <v>0</v>
      </c>
      <c r="K15" s="98"/>
      <c r="L15" s="107">
        <f>J15/درآمد!$M$1</f>
        <v>0</v>
      </c>
      <c r="M15" s="98"/>
      <c r="N15" s="97">
        <f>SUMIFS('درآمد سود سهام'!S:S,'درآمد سود سهام'!A:A,A15)</f>
        <v>1640000000</v>
      </c>
      <c r="O15" s="98"/>
      <c r="P15" s="97">
        <f>SUMIFS('درآمد ناشی از تغییر قیمت اوراق'!Q:Q,'درآمد ناشی از تغییر قیمت اوراق'!A:A,A15)</f>
        <v>0</v>
      </c>
      <c r="R15" s="100">
        <f>SUMIFS('درآمد ناشی از فروش'!Q:Q,'درآمد ناشی از فروش'!A:A,A15)</f>
        <v>5925322000</v>
      </c>
      <c r="T15" s="100">
        <f t="shared" si="1"/>
        <v>7565322000</v>
      </c>
      <c r="U15" s="98"/>
      <c r="V15" s="104">
        <f>T15/درآمد!$F$13</f>
        <v>1.5401208427013391E-3</v>
      </c>
    </row>
    <row r="16" spans="1:26" ht="21.75" customHeight="1" x14ac:dyDescent="0.2">
      <c r="A16" s="151" t="s">
        <v>20</v>
      </c>
      <c r="B16" s="151"/>
      <c r="C16" s="98"/>
      <c r="D16" s="97">
        <f>SUMIFS('درآمد سود سهام'!M:M,'درآمد سود سهام'!A:A,A16)</f>
        <v>0</v>
      </c>
      <c r="E16" s="98"/>
      <c r="F16" s="97" cm="1">
        <f t="array" ref="F16:G16">SUMIFS('درآمد ناشی از تغییر قیمت اوراق'!I:I,'درآمد ناشی از تغییر قیمت اوراق'!A:A,A16:B16)</f>
        <v>0</v>
      </c>
      <c r="G16">
        <v>0</v>
      </c>
      <c r="H16" s="97">
        <f>SUMIFS('درآمد ناشی از فروش'!G:G,'درآمد ناشی از فروش'!A:A,A16)</f>
        <v>0</v>
      </c>
      <c r="I16" s="110"/>
      <c r="J16" s="100">
        <f t="shared" si="0"/>
        <v>0</v>
      </c>
      <c r="K16" s="98"/>
      <c r="L16" s="107">
        <f>J16/درآمد!$M$1</f>
        <v>0</v>
      </c>
      <c r="M16" s="98"/>
      <c r="N16" s="97">
        <f>SUMIFS('درآمد سود سهام'!S:S,'درآمد سود سهام'!A:A,A16)</f>
        <v>3825000000</v>
      </c>
      <c r="O16" s="98"/>
      <c r="P16" s="97">
        <f>SUMIFS('درآمد ناشی از تغییر قیمت اوراق'!Q:Q,'درآمد ناشی از تغییر قیمت اوراق'!A:A,A16)</f>
        <v>0</v>
      </c>
      <c r="R16" s="100">
        <f>SUMIFS('درآمد ناشی از فروش'!Q:Q,'درآمد ناشی از فروش'!A:A,A16)</f>
        <v>2505123749</v>
      </c>
      <c r="T16" s="100">
        <f t="shared" si="1"/>
        <v>6330123749</v>
      </c>
      <c r="U16" s="98"/>
      <c r="V16" s="104">
        <f>T16/درآمد!$F$13</f>
        <v>1.2886636580324857E-3</v>
      </c>
    </row>
    <row r="17" spans="1:22" ht="21.75" customHeight="1" x14ac:dyDescent="0.2">
      <c r="A17" s="151" t="s">
        <v>16</v>
      </c>
      <c r="B17" s="151"/>
      <c r="C17" s="98"/>
      <c r="D17" s="97">
        <f>SUMIFS('درآمد سود سهام'!M:M,'درآمد سود سهام'!A:A,A17)</f>
        <v>0</v>
      </c>
      <c r="E17" s="110"/>
      <c r="F17" s="97" cm="1">
        <f t="array" ref="F17:G17">SUMIFS('درآمد ناشی از تغییر قیمت اوراق'!I:I,'درآمد ناشی از تغییر قیمت اوراق'!A:A,A17:B17)</f>
        <v>0</v>
      </c>
      <c r="G17">
        <v>0</v>
      </c>
      <c r="H17" s="97">
        <f>SUMIFS('درآمد ناشی از فروش'!G:G,'درآمد ناشی از فروش'!A:A,A17)</f>
        <v>0</v>
      </c>
      <c r="I17" s="110"/>
      <c r="J17" s="100">
        <f t="shared" si="0"/>
        <v>0</v>
      </c>
      <c r="K17" s="98"/>
      <c r="L17" s="108">
        <f>J17/درآمد!$M$1</f>
        <v>0</v>
      </c>
      <c r="M17" s="98"/>
      <c r="N17" s="97">
        <f>SUMIFS('درآمد سود سهام'!S:S,'درآمد سود سهام'!A:A,A17)</f>
        <v>0</v>
      </c>
      <c r="O17" s="98"/>
      <c r="P17" s="97">
        <f>SUMIFS('درآمد ناشی از تغییر قیمت اوراق'!Q:Q,'درآمد ناشی از تغییر قیمت اوراق'!A:A,A17)</f>
        <v>0</v>
      </c>
      <c r="R17" s="100">
        <f>SUMIFS('درآمد ناشی از فروش'!Q:Q,'درآمد ناشی از فروش'!A:A,A17)</f>
        <v>5508045896</v>
      </c>
      <c r="T17" s="100">
        <f t="shared" si="1"/>
        <v>5508045896</v>
      </c>
      <c r="U17" s="98"/>
      <c r="V17" s="105">
        <f>T17/درآمد!$F$13</f>
        <v>1.1213080272042847E-3</v>
      </c>
    </row>
    <row r="18" spans="1:22" ht="21.75" customHeight="1" x14ac:dyDescent="0.2">
      <c r="A18" s="151" t="s">
        <v>18</v>
      </c>
      <c r="B18" s="151"/>
      <c r="C18" s="98"/>
      <c r="D18" s="97">
        <f>SUMIFS('درآمد سود سهام'!M:M,'درآمد سود سهام'!A:A,A18)</f>
        <v>0</v>
      </c>
      <c r="E18" s="98"/>
      <c r="F18" s="97" cm="1">
        <f t="array" ref="F18:G18">SUMIFS('درآمد ناشی از تغییر قیمت اوراق'!I:I,'درآمد ناشی از تغییر قیمت اوراق'!A:A,A18:B18)</f>
        <v>0</v>
      </c>
      <c r="G18">
        <v>0</v>
      </c>
      <c r="H18" s="97">
        <f>SUMIFS('درآمد ناشی از فروش'!G:G,'درآمد ناشی از فروش'!A:A,A18)</f>
        <v>0</v>
      </c>
      <c r="I18" s="110"/>
      <c r="J18" s="100">
        <f t="shared" si="0"/>
        <v>0</v>
      </c>
      <c r="K18" s="98"/>
      <c r="L18" s="107">
        <f>J18/درآمد!$M$1</f>
        <v>0</v>
      </c>
      <c r="M18" s="98"/>
      <c r="N18" s="97">
        <f>SUMIFS('درآمد سود سهام'!S:S,'درآمد سود سهام'!A:A,A18)</f>
        <v>654345000</v>
      </c>
      <c r="O18" s="98"/>
      <c r="P18" s="97">
        <f>SUMIFS('درآمد ناشی از تغییر قیمت اوراق'!Q:Q,'درآمد ناشی از تغییر قیمت اوراق'!A:A,A18)</f>
        <v>0</v>
      </c>
      <c r="R18" s="100">
        <f>SUMIFS('درآمد ناشی از فروش'!Q:Q,'درآمد ناشی از فروش'!A:A,A18)</f>
        <v>182126488</v>
      </c>
      <c r="T18" s="100">
        <f t="shared" si="1"/>
        <v>836471488</v>
      </c>
      <c r="U18" s="98"/>
      <c r="V18" s="104">
        <f>T18/درآمد!$F$13</f>
        <v>1.7028583489165473E-4</v>
      </c>
    </row>
    <row r="19" spans="1:22" ht="21.75" customHeight="1" x14ac:dyDescent="0.2">
      <c r="A19" s="151" t="s">
        <v>19</v>
      </c>
      <c r="B19" s="151"/>
      <c r="C19" s="98"/>
      <c r="D19" s="97">
        <f>SUMIFS('درآمد سود سهام'!M:M,'درآمد سود سهام'!A:A,A19)</f>
        <v>0</v>
      </c>
      <c r="E19" s="98"/>
      <c r="F19" s="97" cm="1">
        <f t="array" ref="F19:G19">SUMIFS('درآمد ناشی از تغییر قیمت اوراق'!I:I,'درآمد ناشی از تغییر قیمت اوراق'!A:A,A19:B19)</f>
        <v>0</v>
      </c>
      <c r="G19">
        <v>0</v>
      </c>
      <c r="H19" s="97">
        <f>SUMIFS('درآمد ناشی از فروش'!G:G,'درآمد ناشی از فروش'!A:A,A19)</f>
        <v>0</v>
      </c>
      <c r="I19" s="110"/>
      <c r="J19" s="100">
        <f t="shared" si="0"/>
        <v>0</v>
      </c>
      <c r="K19" s="98"/>
      <c r="L19" s="107">
        <f>J19/درآمد!$M$1</f>
        <v>0</v>
      </c>
      <c r="M19" s="98"/>
      <c r="N19" s="97">
        <f>SUMIFS('درآمد سود سهام'!S:S,'درآمد سود سهام'!A:A,A19)</f>
        <v>35965308</v>
      </c>
      <c r="O19" s="98"/>
      <c r="P19" s="97">
        <f>SUMIFS('درآمد ناشی از تغییر قیمت اوراق'!Q:Q,'درآمد ناشی از تغییر قیمت اوراق'!A:A,A19)</f>
        <v>0</v>
      </c>
      <c r="R19" s="100">
        <f>SUMIFS('درآمد ناشی از فروش'!Q:Q,'درآمد ناشی از فروش'!A:A,A19)</f>
        <v>-42017197</v>
      </c>
      <c r="T19" s="100">
        <f t="shared" si="1"/>
        <v>-6051889</v>
      </c>
      <c r="U19" s="98"/>
      <c r="V19" s="104">
        <f>T19/درآمد!$F$13</f>
        <v>-1.2320216359085528E-6</v>
      </c>
    </row>
    <row r="20" spans="1:22" ht="21.75" customHeight="1" x14ac:dyDescent="0.2">
      <c r="A20" s="151" t="s">
        <v>13</v>
      </c>
      <c r="B20" s="151"/>
      <c r="C20" s="98"/>
      <c r="D20" s="97">
        <f>SUMIFS('درآمد سود سهام'!M:M,'درآمد سود سهام'!A:A,A20)</f>
        <v>0</v>
      </c>
      <c r="E20" s="98"/>
      <c r="F20" s="97" cm="1">
        <f t="array" ref="F20:G20">SUMIFS('درآمد ناشی از تغییر قیمت اوراق'!I:I,'درآمد ناشی از تغییر قیمت اوراق'!A:A,A20:B20)</f>
        <v>3362321937</v>
      </c>
      <c r="G20">
        <v>0</v>
      </c>
      <c r="H20" s="97">
        <f>SUMIFS('درآمد ناشی از فروش'!G:G,'درآمد ناشی از فروش'!A:A,A20)</f>
        <v>0</v>
      </c>
      <c r="I20" s="110"/>
      <c r="J20" s="100">
        <f t="shared" si="0"/>
        <v>3362321937</v>
      </c>
      <c r="K20" s="98"/>
      <c r="L20" s="107">
        <f>J20/درآمد!$M$1</f>
        <v>1.7388138920377938E-3</v>
      </c>
      <c r="M20" s="98"/>
      <c r="N20" s="97">
        <f>SUMIFS('درآمد سود سهام'!S:S,'درآمد سود سهام'!A:A,A20)</f>
        <v>849150000</v>
      </c>
      <c r="O20" s="98"/>
      <c r="P20" s="97">
        <f>SUMIFS('درآمد ناشی از تغییر قیمت اوراق'!Q:Q,'درآمد ناشی از تغییر قیمت اوراق'!A:A,A20)</f>
        <v>-16642790175</v>
      </c>
      <c r="R20" s="100">
        <f>SUMIFS('درآمد ناشی از فروش'!Q:Q,'درآمد ناشی از فروش'!A:A,A20)</f>
        <v>0</v>
      </c>
      <c r="T20" s="100">
        <f t="shared" si="1"/>
        <v>-15793640175</v>
      </c>
      <c r="U20" s="98"/>
      <c r="V20" s="105">
        <f>T20/درآمد!$F$13</f>
        <v>-3.2152120445954218E-3</v>
      </c>
    </row>
    <row r="21" spans="1:22" ht="21.75" customHeight="1" thickBot="1" x14ac:dyDescent="0.25">
      <c r="A21" s="246"/>
      <c r="B21" s="246"/>
      <c r="C21" s="98"/>
      <c r="D21" s="101">
        <f>SUM(D9:D20)</f>
        <v>0</v>
      </c>
      <c r="E21" s="98"/>
      <c r="F21" s="102">
        <f>SUM(F9:F20)</f>
        <v>9765796130</v>
      </c>
      <c r="G21" s="98"/>
      <c r="H21" s="102">
        <f>SUM(H9:H20)</f>
        <v>0</v>
      </c>
      <c r="I21" s="98"/>
      <c r="J21" s="147">
        <f>SUM(J9:J20)</f>
        <v>9765796130</v>
      </c>
      <c r="K21" s="98"/>
      <c r="L21" s="109">
        <f>SUM(L9:L20)</f>
        <v>5.0503498165330278E-3</v>
      </c>
      <c r="M21" s="98"/>
      <c r="N21" s="101">
        <f>SUM(N9:N20)</f>
        <v>34099685508</v>
      </c>
      <c r="O21" s="101">
        <f t="shared" ref="O21" si="2">SUM(O9:O20)</f>
        <v>0</v>
      </c>
      <c r="P21" s="101">
        <f>SUM(P9:P20)</f>
        <v>-14874211587</v>
      </c>
      <c r="Q21" s="98"/>
      <c r="R21" s="163">
        <f>SUM(R9:R20)</f>
        <v>63149587588</v>
      </c>
      <c r="S21" s="98"/>
      <c r="T21" s="101">
        <f>SUM(T9:T20)</f>
        <v>82375061509</v>
      </c>
      <c r="U21" s="98"/>
      <c r="V21" s="112">
        <f>SUM(V9:V20)</f>
        <v>1.6769616567386781E-2</v>
      </c>
    </row>
    <row r="22" spans="1:22" ht="13.5" thickTop="1" x14ac:dyDescent="0.2"/>
  </sheetData>
  <sheetProtection algorithmName="SHA-512" hashValue="8EsAyh2b0UuK2WHjLQYcq+bLKBTJnEo95+KkIvDv0vR72DVyoYQKyoX/7AzNE6kbO7w+um7afiKbYZIN9iQE+A==" saltValue="hhBpimrNiLh80diEUNWTVQ==" spinCount="100000" sheet="1" objects="1" scenarios="1" selectLockedCells="1" autoFilter="0" selectUnlockedCells="1"/>
  <sortState xmlns:xlrd2="http://schemas.microsoft.com/office/spreadsheetml/2017/richdata2" ref="A9:V20">
    <sortCondition descending="1" ref="T9:T20"/>
  </sortState>
  <mergeCells count="16">
    <mergeCell ref="A21:B21"/>
    <mergeCell ref="J7:L7"/>
    <mergeCell ref="T7:V7"/>
    <mergeCell ref="A7:B8"/>
    <mergeCell ref="D7:D8"/>
    <mergeCell ref="F7:F8"/>
    <mergeCell ref="H7:H8"/>
    <mergeCell ref="N7:N8"/>
    <mergeCell ref="R7:R8"/>
    <mergeCell ref="P7:P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V14"/>
  <sheetViews>
    <sheetView rightToLeft="1" view="pageBreakPreview" zoomScale="98" zoomScaleNormal="100" zoomScaleSheetLayoutView="98" workbookViewId="0">
      <selection activeCell="R11" sqref="R11"/>
    </sheetView>
  </sheetViews>
  <sheetFormatPr defaultRowHeight="12.75" x14ac:dyDescent="0.2"/>
  <cols>
    <col min="1" max="1" width="5.140625" customWidth="1"/>
    <col min="2" max="2" width="30.85546875" bestFit="1" customWidth="1"/>
    <col min="3" max="3" width="1.28515625" customWidth="1"/>
    <col min="4" max="4" width="16.28515625" bestFit="1" customWidth="1"/>
    <col min="5" max="5" width="1.140625" customWidth="1"/>
    <col min="6" max="6" width="17" bestFit="1" customWidth="1"/>
    <col min="7" max="7" width="1.28515625" customWidth="1"/>
    <col min="8" max="8" width="14.85546875" bestFit="1" customWidth="1"/>
    <col min="9" max="9" width="1.28515625" customWidth="1"/>
    <col min="10" max="10" width="17" bestFit="1" customWidth="1"/>
    <col min="11" max="11" width="1.28515625" customWidth="1"/>
    <col min="12" max="12" width="13.28515625" customWidth="1"/>
    <col min="13" max="13" width="1.28515625" customWidth="1"/>
    <col min="14" max="14" width="16.57031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</row>
    <row r="2" spans="1:22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</row>
    <row r="3" spans="1:22" ht="21.75" customHeight="1" x14ac:dyDescent="0.2">
      <c r="A3" s="238" t="str">
        <f>'صورت وضعیت'!B6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</row>
    <row r="4" spans="1:22" ht="14.45" customHeight="1" x14ac:dyDescent="0.2"/>
    <row r="5" spans="1:22" ht="19.5" customHeight="1" x14ac:dyDescent="0.2">
      <c r="A5" s="14" t="s">
        <v>127</v>
      </c>
      <c r="B5" s="275" t="s">
        <v>128</v>
      </c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</row>
    <row r="6" spans="1:22" ht="14.45" customHeight="1" x14ac:dyDescent="0.2">
      <c r="D6" s="270" t="s">
        <v>120</v>
      </c>
      <c r="E6" s="270"/>
      <c r="F6" s="270"/>
      <c r="G6" s="270"/>
      <c r="H6" s="270"/>
      <c r="I6" s="270"/>
      <c r="J6" s="270"/>
      <c r="K6" s="270"/>
      <c r="L6" s="270"/>
      <c r="N6" s="270" t="s">
        <v>121</v>
      </c>
      <c r="O6" s="270"/>
      <c r="P6" s="246"/>
      <c r="Q6" s="270"/>
      <c r="R6" s="270"/>
      <c r="S6" s="270"/>
      <c r="T6" s="270"/>
      <c r="U6" s="270"/>
      <c r="V6" s="270"/>
    </row>
    <row r="7" spans="1:22" ht="14.45" customHeight="1" x14ac:dyDescent="0.2">
      <c r="A7" s="246" t="s">
        <v>34</v>
      </c>
      <c r="B7" s="246"/>
      <c r="D7" s="251" t="s">
        <v>129</v>
      </c>
      <c r="E7" s="2"/>
      <c r="F7" s="251" t="s">
        <v>124</v>
      </c>
      <c r="G7" s="2"/>
      <c r="H7" s="251" t="s">
        <v>125</v>
      </c>
      <c r="I7" s="2"/>
      <c r="J7" s="253" t="s">
        <v>23</v>
      </c>
      <c r="K7" s="253"/>
      <c r="L7" s="253"/>
      <c r="N7" s="251" t="s">
        <v>129</v>
      </c>
      <c r="O7" s="2"/>
      <c r="P7" s="273" t="s">
        <v>124</v>
      </c>
      <c r="Q7" s="2"/>
      <c r="R7" s="251" t="s">
        <v>125</v>
      </c>
      <c r="S7" s="2"/>
      <c r="T7" s="253" t="s">
        <v>23</v>
      </c>
      <c r="U7" s="253"/>
      <c r="V7" s="253"/>
    </row>
    <row r="8" spans="1:22" ht="41.25" customHeight="1" x14ac:dyDescent="0.2">
      <c r="A8" s="239"/>
      <c r="B8" s="239"/>
      <c r="D8" s="239"/>
      <c r="F8" s="239"/>
      <c r="H8" s="239"/>
      <c r="J8" s="4" t="s">
        <v>98</v>
      </c>
      <c r="K8" s="2"/>
      <c r="L8" s="4" t="s">
        <v>106</v>
      </c>
      <c r="N8" s="239"/>
      <c r="P8" s="269"/>
      <c r="R8" s="239"/>
      <c r="T8" s="3" t="s">
        <v>98</v>
      </c>
      <c r="U8" s="2"/>
      <c r="V8" s="4" t="s">
        <v>106</v>
      </c>
    </row>
    <row r="9" spans="1:22" ht="21.75" customHeight="1" x14ac:dyDescent="0.2">
      <c r="A9" s="153" t="s">
        <v>39</v>
      </c>
      <c r="B9" s="153" t="s">
        <v>38</v>
      </c>
      <c r="D9" s="40">
        <v>0</v>
      </c>
      <c r="F9" s="40" cm="1">
        <f t="array" ref="F9:G9">SUMIFS('درآمد ناشی از تغییر قیمت اوراق'!I:I,'درآمد ناشی از تغییر قیمت اوراق'!A:A,A9:B9)</f>
        <v>14737371055</v>
      </c>
      <c r="G9">
        <v>21699184223</v>
      </c>
      <c r="H9" s="40" cm="1">
        <f t="array" ref="H9:I9">SUMIFS('درآمد ناشی از فروش'!G:G,'درآمد ناشی از فروش'!A:A,A9:B9)</f>
        <v>0</v>
      </c>
      <c r="I9">
        <v>0</v>
      </c>
      <c r="J9" s="31">
        <f>D9+F9+H9</f>
        <v>14737371055</v>
      </c>
      <c r="L9" s="113">
        <f>J9/درآمد!$M$1*100</f>
        <v>0.7621383675536384</v>
      </c>
      <c r="N9" s="127">
        <f>SUMIFS('درآمد سود سهام'!S:S,'درآمد سود سهام'!A:A,A9)</f>
        <v>0</v>
      </c>
      <c r="O9" s="70"/>
      <c r="P9" s="145">
        <f>SUMIFS('درآمد ناشی از تغییر قیمت اوراق'!Q:Q,'درآمد ناشی از تغییر قیمت اوراق'!A:A,A9)</f>
        <v>47743520942</v>
      </c>
      <c r="Q9" s="70"/>
      <c r="R9" s="146">
        <f>SUMIFS('درآمد ناشی از فروش'!Q:Q,'درآمد ناشی از فروش'!A:A,A9)</f>
        <v>2530704584</v>
      </c>
      <c r="S9" s="70"/>
      <c r="T9" s="146">
        <f>N9+P9+R9</f>
        <v>50274225526</v>
      </c>
      <c r="V9" s="166">
        <f>T9/درآمد!$F$13*100</f>
        <v>1.0234644683102754</v>
      </c>
    </row>
    <row r="10" spans="1:22" ht="21.75" customHeight="1" x14ac:dyDescent="0.2">
      <c r="A10" s="153" t="s">
        <v>38</v>
      </c>
      <c r="B10" s="153" t="s">
        <v>39</v>
      </c>
      <c r="D10" s="40">
        <v>0</v>
      </c>
      <c r="F10" s="40" cm="1">
        <f t="array" ref="F10:G10">SUMIFS('درآمد ناشی از تغییر قیمت اوراق'!I:I,'درآمد ناشی از تغییر قیمت اوراق'!A:A,A10:B10)</f>
        <v>21699184223</v>
      </c>
      <c r="G10">
        <v>14737371055</v>
      </c>
      <c r="H10" s="40" cm="1">
        <f t="array" ref="H10:I10">SUMIFS('درآمد ناشی از فروش'!G:G,'درآمد ناشی از فروش'!A:A,A10:B10)</f>
        <v>0</v>
      </c>
      <c r="I10">
        <v>0</v>
      </c>
      <c r="J10" s="31">
        <f t="shared" ref="J10:J12" si="0">D10+F10+H10</f>
        <v>21699184223</v>
      </c>
      <c r="L10" s="113">
        <f>J10/درآمد!$M$1*100</f>
        <v>1.1221662791310432</v>
      </c>
      <c r="N10" s="127">
        <f>SUMIFS('درآمد سود سهام'!S:S,'درآمد سود سهام'!A:A,A10)</f>
        <v>0</v>
      </c>
      <c r="O10" s="70"/>
      <c r="P10" s="145">
        <f>SUMIFS('درآمد ناشی از تغییر قیمت اوراق'!Q:Q,'درآمد ناشی از تغییر قیمت اوراق'!A:A,A10)</f>
        <v>32829479688</v>
      </c>
      <c r="Q10" s="70"/>
      <c r="R10" s="146">
        <f>SUMIFS('درآمد ناشی از فروش'!Q:Q,'درآمد ناشی از فروش'!A:A,A10)</f>
        <v>3318586992</v>
      </c>
      <c r="S10" s="70"/>
      <c r="T10" s="146">
        <f>N10+P10+R10</f>
        <v>36148066680</v>
      </c>
      <c r="V10" s="166">
        <f>T10/درآمد!$F$13*100</f>
        <v>0.73588924459825766</v>
      </c>
    </row>
    <row r="11" spans="1:22" ht="21.75" customHeight="1" x14ac:dyDescent="0.2">
      <c r="A11" s="153" t="s">
        <v>37</v>
      </c>
      <c r="B11" s="153" t="s">
        <v>37</v>
      </c>
      <c r="D11" s="40">
        <v>0</v>
      </c>
      <c r="F11" s="40" cm="1">
        <f t="array" ref="F11:G11">SUMIFS('درآمد ناشی از تغییر قیمت اوراق'!I:I,'درآمد ناشی از تغییر قیمت اوراق'!A:A,A11:B11)</f>
        <v>0</v>
      </c>
      <c r="G11">
        <v>0</v>
      </c>
      <c r="H11" s="40" cm="1">
        <f t="array" ref="H11:I11">SUMIFS('درآمد ناشی از فروش'!G:G,'درآمد ناشی از فروش'!A:A,A11:B11)</f>
        <v>0</v>
      </c>
      <c r="I11">
        <v>0</v>
      </c>
      <c r="J11" s="31">
        <f t="shared" si="0"/>
        <v>0</v>
      </c>
      <c r="L11" s="113">
        <f>J11/درآمد!$M$1*100</f>
        <v>0</v>
      </c>
      <c r="N11" s="127">
        <f>SUMIFS('درآمد سود سهام'!S:S,'درآمد سود سهام'!A:A,A11)</f>
        <v>0</v>
      </c>
      <c r="O11" s="70"/>
      <c r="P11" s="145">
        <f>SUMIFS('درآمد ناشی از تغییر قیمت اوراق'!Q:Q,'درآمد ناشی از تغییر قیمت اوراق'!A:A,A11)</f>
        <v>0</v>
      </c>
      <c r="Q11" s="70"/>
      <c r="R11" s="146">
        <f>SUMIFS('درآمد ناشی از فروش'!Q:Q,'درآمد ناشی از فروش'!A:A,A11)</f>
        <v>1564671877</v>
      </c>
      <c r="S11" s="70"/>
      <c r="T11" s="146">
        <f>N11+P11+R11</f>
        <v>1564671877</v>
      </c>
      <c r="V11" s="166">
        <f>T11/درآمد!$F$13*100</f>
        <v>3.1853023172791935E-2</v>
      </c>
    </row>
    <row r="12" spans="1:22" ht="21.75" customHeight="1" x14ac:dyDescent="0.2">
      <c r="A12" s="153" t="s">
        <v>40</v>
      </c>
      <c r="B12" s="153" t="s">
        <v>40</v>
      </c>
      <c r="C12" s="6"/>
      <c r="D12" s="40">
        <v>0</v>
      </c>
      <c r="E12" s="6"/>
      <c r="F12" s="31" cm="1">
        <f t="array" ref="F12:G12">SUMIFS('درآمد ناشی از تغییر قیمت اوراق'!I:I,'درآمد ناشی از تغییر قیمت اوراق'!A:A,A12:B12)</f>
        <v>0</v>
      </c>
      <c r="G12" s="6">
        <v>0</v>
      </c>
      <c r="H12" s="31" cm="1">
        <f t="array" ref="H12:I12">SUMIFS('درآمد ناشی از فروش'!G:G,'درآمد ناشی از فروش'!A:A,A12:B12)</f>
        <v>0</v>
      </c>
      <c r="I12" s="6">
        <v>0</v>
      </c>
      <c r="J12" s="31">
        <f t="shared" si="0"/>
        <v>0</v>
      </c>
      <c r="K12" s="6"/>
      <c r="L12" s="113">
        <f>J12/درآمد!$M$1*100</f>
        <v>0</v>
      </c>
      <c r="M12" s="6"/>
      <c r="N12" s="127">
        <f>SUMIFS('درآمد سود سهام'!S:S,'درآمد سود سهام'!A:A,A12)</f>
        <v>0</v>
      </c>
      <c r="O12" s="79"/>
      <c r="P12" s="145">
        <f>SUMIFS('درآمد ناشی از تغییر قیمت اوراق'!Q:Q,'درآمد ناشی از تغییر قیمت اوراق'!A:A,A12)</f>
        <v>0</v>
      </c>
      <c r="Q12" s="79"/>
      <c r="R12" s="146">
        <f>SUMIFS('درآمد ناشی از فروش'!Q:Q,'درآمد ناشی از فروش'!A:A,A12)</f>
        <v>1063479400</v>
      </c>
      <c r="S12" s="79"/>
      <c r="T12" s="146">
        <f>N12+P12+R12</f>
        <v>1063479400</v>
      </c>
      <c r="U12" s="6"/>
      <c r="V12" s="166">
        <f>T12/درآمد!$F$13*100</f>
        <v>2.1649928314003218E-2</v>
      </c>
    </row>
    <row r="13" spans="1:22" ht="21.75" customHeight="1" thickBot="1" x14ac:dyDescent="0.25">
      <c r="A13" s="246"/>
      <c r="B13" s="246"/>
      <c r="D13" s="12" t="s">
        <v>173</v>
      </c>
      <c r="F13" s="114">
        <f>SUM(F9:F12)</f>
        <v>36436555278</v>
      </c>
      <c r="G13" s="115"/>
      <c r="H13" s="29">
        <f>SUM(H9:H12)</f>
        <v>0</v>
      </c>
      <c r="I13" s="115"/>
      <c r="J13" s="29">
        <f>SUM(J9:J12)</f>
        <v>36436555278</v>
      </c>
      <c r="K13" s="115"/>
      <c r="L13" s="152">
        <f>SUM(L9:L12)</f>
        <v>1.8843046466846816</v>
      </c>
      <c r="M13" s="115"/>
      <c r="N13" s="144" t="s">
        <v>173</v>
      </c>
      <c r="O13" s="115"/>
      <c r="P13" s="29">
        <f>SUM(P9:P12)</f>
        <v>80573000630</v>
      </c>
      <c r="Q13" s="115"/>
      <c r="R13" s="29">
        <f>SUM(R9:R12)</f>
        <v>8477442853</v>
      </c>
      <c r="S13" s="115"/>
      <c r="T13" s="29">
        <f>SUM(T9:T12)</f>
        <v>89050443483</v>
      </c>
      <c r="U13" s="115"/>
      <c r="V13" s="122">
        <f>SUM(V9:V12)</f>
        <v>1.8128566643953283</v>
      </c>
    </row>
    <row r="14" spans="1:22" ht="13.5" thickTop="1" x14ac:dyDescent="0.2"/>
  </sheetData>
  <sheetProtection algorithmName="SHA-512" hashValue="odZ0pcgmT8G+HyroYan2K8lUQKJmK07l4O1Euckgb6B9u9eENmGzM/nfqAU68nwRNypfW3FRZV3tRlVjEY1NIQ==" saltValue="apammCMHrOrhbQ6nXoXYZA==" spinCount="100000" sheet="1" objects="1" scenarios="1" selectLockedCells="1" autoFilter="0" selectUnlockedCells="1"/>
  <sortState xmlns:xlrd2="http://schemas.microsoft.com/office/spreadsheetml/2017/richdata2" ref="A9:V12">
    <sortCondition descending="1" ref="T9:T12"/>
  </sortState>
  <mergeCells count="16">
    <mergeCell ref="F7:F8"/>
    <mergeCell ref="H7:H8"/>
    <mergeCell ref="A13:B13"/>
    <mergeCell ref="A7:B8"/>
    <mergeCell ref="D7:D8"/>
    <mergeCell ref="J7:L7"/>
    <mergeCell ref="T7:V7"/>
    <mergeCell ref="R7:R8"/>
    <mergeCell ref="P7:P8"/>
    <mergeCell ref="N7:N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5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R37"/>
  <sheetViews>
    <sheetView rightToLeft="1" view="pageBreakPreview" topLeftCell="A13" zoomScale="91" zoomScaleNormal="100" zoomScaleSheetLayoutView="91" workbookViewId="0">
      <selection activeCell="N39" sqref="N39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</row>
    <row r="2" spans="1:18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</row>
    <row r="3" spans="1:18" ht="21.75" customHeight="1" x14ac:dyDescent="0.2">
      <c r="A3" s="238" t="str">
        <f>سهام!A3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</row>
    <row r="4" spans="1:18" ht="14.45" customHeight="1" x14ac:dyDescent="0.2"/>
    <row r="5" spans="1:18" ht="18.75" customHeight="1" x14ac:dyDescent="0.2">
      <c r="A5" s="26" t="s">
        <v>130</v>
      </c>
      <c r="B5" s="275" t="s">
        <v>131</v>
      </c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</row>
    <row r="6" spans="1:18" ht="14.45" customHeight="1" x14ac:dyDescent="0.2">
      <c r="D6" s="258" t="s">
        <v>120</v>
      </c>
      <c r="E6" s="258"/>
      <c r="F6" s="258"/>
      <c r="G6" s="258"/>
      <c r="H6" s="258"/>
      <c r="I6" s="258"/>
      <c r="J6" s="258"/>
      <c r="L6" s="258" t="s">
        <v>121</v>
      </c>
      <c r="M6" s="258"/>
      <c r="N6" s="258"/>
      <c r="O6" s="258"/>
      <c r="P6" s="258"/>
      <c r="Q6" s="258"/>
      <c r="R6" s="258"/>
    </row>
    <row r="7" spans="1:18" ht="14.45" customHeight="1" x14ac:dyDescent="0.2">
      <c r="A7" s="246" t="s">
        <v>132</v>
      </c>
      <c r="B7" s="246"/>
      <c r="D7" s="257" t="s">
        <v>133</v>
      </c>
      <c r="E7" s="2"/>
      <c r="F7" s="257" t="s">
        <v>124</v>
      </c>
      <c r="G7" s="2"/>
      <c r="H7" s="257" t="s">
        <v>125</v>
      </c>
      <c r="I7" s="2"/>
      <c r="J7" s="257" t="s">
        <v>23</v>
      </c>
      <c r="L7" s="257" t="s">
        <v>133</v>
      </c>
      <c r="M7" s="2"/>
      <c r="N7" s="257" t="s">
        <v>124</v>
      </c>
      <c r="O7" s="2"/>
      <c r="P7" s="257" t="s">
        <v>125</v>
      </c>
      <c r="Q7" s="2"/>
      <c r="R7" s="257" t="s">
        <v>23</v>
      </c>
    </row>
    <row r="8" spans="1:18" ht="14.45" customHeight="1" x14ac:dyDescent="0.2">
      <c r="A8" s="239"/>
      <c r="B8" s="239"/>
      <c r="D8" s="258"/>
      <c r="F8" s="258"/>
      <c r="H8" s="258"/>
      <c r="J8" s="258"/>
      <c r="L8" s="258"/>
      <c r="N8" s="258"/>
      <c r="P8" s="258"/>
      <c r="R8" s="258"/>
    </row>
    <row r="9" spans="1:18" ht="21.75" customHeight="1" x14ac:dyDescent="0.2">
      <c r="A9" s="154" t="s">
        <v>61</v>
      </c>
      <c r="B9" s="154"/>
      <c r="D9" s="156" cm="1">
        <f t="array" ref="D9:E9">SUMIFS('سود اوراق بهادار'!N:N,'سود اوراق بهادار'!A:A,A9:B9)</f>
        <v>0</v>
      </c>
      <c r="E9" s="157">
        <v>0</v>
      </c>
      <c r="F9" s="156">
        <f>SUMIFS('درآمد ناشی از تغییر قیمت اوراق'!I:I,'درآمد ناشی از تغییر قیمت اوراق'!A:A,A9)</f>
        <v>0</v>
      </c>
      <c r="G9" s="157"/>
      <c r="H9" s="158" cm="1">
        <f t="array" ref="H9:I9">SUMIFS('درآمد ناشی از فروش'!I:I,'درآمد ناشی از فروش'!A:A,A9:B9)</f>
        <v>1634332961</v>
      </c>
      <c r="I9" s="157">
        <v>0</v>
      </c>
      <c r="J9" s="156">
        <f t="shared" ref="J9:J36" si="0">D9+F9+H9</f>
        <v>1634332961</v>
      </c>
      <c r="K9" s="157"/>
      <c r="L9" s="156" cm="1">
        <f t="array" ref="L9:M9">SUMIFS('سود اوراق بهادار'!T:T,'سود اوراق بهادار'!A:A,A9:B9)</f>
        <v>0</v>
      </c>
      <c r="M9" s="157">
        <v>0</v>
      </c>
      <c r="N9" s="156" cm="1">
        <f t="array" ref="N9:O9">SUMIFS('درآمد ناشی از تغییر قیمت اوراق'!Q:Q,'درآمد ناشی از تغییر قیمت اوراق'!A:A,A9:B9)</f>
        <v>0</v>
      </c>
      <c r="O9" s="157">
        <v>0</v>
      </c>
      <c r="P9" s="158" cm="1">
        <f t="array" ref="P9:Q9">SUMIFS('درآمد ناشی از فروش'!Q:Q,'درآمد ناشی از فروش'!A:A,A9:B9)</f>
        <v>1634332961</v>
      </c>
      <c r="Q9" s="157">
        <v>0</v>
      </c>
      <c r="R9" s="158">
        <f t="shared" ref="R9:R36" si="1">L9+N9+P9</f>
        <v>1634332961</v>
      </c>
    </row>
    <row r="10" spans="1:18" ht="21.75" customHeight="1" x14ac:dyDescent="0.2">
      <c r="A10" s="155" t="s">
        <v>64</v>
      </c>
      <c r="B10" s="155"/>
      <c r="D10" s="156" cm="1">
        <f t="array" ref="D10:E10">SUMIFS('سود اوراق بهادار'!N:N,'سود اوراق بهادار'!A:A,A10:B10)</f>
        <v>0</v>
      </c>
      <c r="E10" s="157">
        <v>0</v>
      </c>
      <c r="F10" s="156">
        <f>SUMIFS('درآمد ناشی از تغییر قیمت اوراق'!I:I,'درآمد ناشی از تغییر قیمت اوراق'!A:A,A10)</f>
        <v>0</v>
      </c>
      <c r="G10" s="157"/>
      <c r="H10" s="158" cm="1">
        <f t="array" ref="H10:I10">SUMIFS('درآمد ناشی از فروش'!I:I,'درآمد ناشی از فروش'!A:A,A10:B10)</f>
        <v>1264309232</v>
      </c>
      <c r="I10" s="157">
        <v>0</v>
      </c>
      <c r="J10" s="156">
        <f t="shared" si="0"/>
        <v>1264309232</v>
      </c>
      <c r="K10" s="157"/>
      <c r="L10" s="156" cm="1">
        <f t="array" ref="L10:M10">SUMIFS('سود اوراق بهادار'!T:T,'سود اوراق بهادار'!A:A,A10:B10)</f>
        <v>0</v>
      </c>
      <c r="M10" s="157">
        <v>0</v>
      </c>
      <c r="N10" s="156" cm="1">
        <f t="array" ref="N10:O10">SUMIFS('درآمد ناشی از تغییر قیمت اوراق'!Q:Q,'درآمد ناشی از تغییر قیمت اوراق'!A:A,A10:B10)</f>
        <v>0</v>
      </c>
      <c r="O10" s="157">
        <v>0</v>
      </c>
      <c r="P10" s="158" cm="1">
        <f t="array" ref="P10:Q10">SUMIFS('درآمد ناشی از فروش'!Q:Q,'درآمد ناشی از فروش'!A:A,A10:B10)</f>
        <v>1264309232</v>
      </c>
      <c r="Q10" s="157">
        <v>0</v>
      </c>
      <c r="R10" s="158">
        <f t="shared" si="1"/>
        <v>1264309232</v>
      </c>
    </row>
    <row r="11" spans="1:18" ht="21.75" customHeight="1" x14ac:dyDescent="0.2">
      <c r="A11" s="155" t="s">
        <v>84</v>
      </c>
      <c r="B11" s="155"/>
      <c r="D11" s="156" cm="1">
        <f t="array" ref="D11:E11">SUMIFS('سود اوراق بهادار'!N:N,'سود اوراق بهادار'!A:A,A11:B11)</f>
        <v>13509189</v>
      </c>
      <c r="E11" s="157">
        <v>0</v>
      </c>
      <c r="F11" s="156">
        <f>SUMIFS('درآمد ناشی از تغییر قیمت اوراق'!I:I,'درآمد ناشی از تغییر قیمت اوراق'!A:A,A11)</f>
        <v>0</v>
      </c>
      <c r="G11" s="157"/>
      <c r="H11" s="158" cm="1">
        <f t="array" ref="H11:I11">SUMIFS('درآمد ناشی از فروش'!I:I,'درآمد ناشی از فروش'!A:A,A11:B11)</f>
        <v>75447606</v>
      </c>
      <c r="I11" s="157">
        <v>0</v>
      </c>
      <c r="J11" s="156">
        <f t="shared" si="0"/>
        <v>88956795</v>
      </c>
      <c r="K11" s="157"/>
      <c r="L11" s="156" cm="1">
        <f t="array" ref="L11:M11">SUMIFS('سود اوراق بهادار'!T:T,'سود اوراق بهادار'!A:A,A11:B11)</f>
        <v>150471073</v>
      </c>
      <c r="M11" s="157">
        <v>0</v>
      </c>
      <c r="N11" s="156" cm="1">
        <f t="array" ref="N11:O11">SUMIFS('درآمد ناشی از تغییر قیمت اوراق'!Q:Q,'درآمد ناشی از تغییر قیمت اوراق'!A:A,A11:B11)</f>
        <v>0</v>
      </c>
      <c r="O11" s="157">
        <v>0</v>
      </c>
      <c r="P11" s="158" cm="1">
        <f t="array" ref="P11:Q11">SUMIFS('درآمد ناشی از فروش'!Q:Q,'درآمد ناشی از فروش'!A:A,A11:B11)</f>
        <v>75447606</v>
      </c>
      <c r="Q11" s="157">
        <v>0</v>
      </c>
      <c r="R11" s="158">
        <f t="shared" si="1"/>
        <v>225918679</v>
      </c>
    </row>
    <row r="12" spans="1:18" ht="21.75" customHeight="1" x14ac:dyDescent="0.2">
      <c r="A12" s="155" t="s">
        <v>67</v>
      </c>
      <c r="B12" s="155"/>
      <c r="D12" s="156" cm="1">
        <f t="array" ref="D12:E12">SUMIFS('سود اوراق بهادار'!N:N,'سود اوراق بهادار'!A:A,A12:B12)</f>
        <v>0</v>
      </c>
      <c r="E12" s="157">
        <v>0</v>
      </c>
      <c r="F12" s="156">
        <f>SUMIFS('درآمد ناشی از تغییر قیمت اوراق'!I:I,'درآمد ناشی از تغییر قیمت اوراق'!A:A,A12)</f>
        <v>0</v>
      </c>
      <c r="G12" s="157"/>
      <c r="H12" s="158" cm="1">
        <f t="array" ref="H12:I12">SUMIFS('درآمد ناشی از فروش'!I:I,'درآمد ناشی از فروش'!A:A,A12:B12)</f>
        <v>0</v>
      </c>
      <c r="I12" s="157">
        <v>0</v>
      </c>
      <c r="J12" s="156">
        <f t="shared" si="0"/>
        <v>0</v>
      </c>
      <c r="K12" s="157"/>
      <c r="L12" s="156" cm="1">
        <f t="array" ref="L12:M12">SUMIFS('سود اوراق بهادار'!T:T,'سود اوراق بهادار'!A:A,A12:B12)</f>
        <v>124635581467</v>
      </c>
      <c r="M12" s="157">
        <v>0</v>
      </c>
      <c r="N12" s="156" cm="1">
        <f t="array" ref="N12:O12">SUMIFS('درآمد ناشی از تغییر قیمت اوراق'!Q:Q,'درآمد ناشی از تغییر قیمت اوراق'!A:A,A12:B12)</f>
        <v>0</v>
      </c>
      <c r="O12" s="157">
        <v>0</v>
      </c>
      <c r="P12" s="158" cm="1">
        <f t="array" ref="P12:Q12">SUMIFS('درآمد ناشی از فروش'!Q:Q,'درآمد ناشی از فروش'!A:A,A12:B12)</f>
        <v>70040519030</v>
      </c>
      <c r="Q12" s="157">
        <v>0</v>
      </c>
      <c r="R12" s="158">
        <f t="shared" si="1"/>
        <v>194676100497</v>
      </c>
    </row>
    <row r="13" spans="1:18" ht="21.75" customHeight="1" x14ac:dyDescent="0.2">
      <c r="A13" s="155" t="s">
        <v>68</v>
      </c>
      <c r="B13" s="155"/>
      <c r="D13" s="156" cm="1">
        <f t="array" ref="D13:E13">SUMIFS('سود اوراق بهادار'!N:N,'سود اوراق بهادار'!A:A,A13:B13)</f>
        <v>0</v>
      </c>
      <c r="E13" s="157">
        <v>0</v>
      </c>
      <c r="F13" s="156">
        <f>SUMIFS('درآمد ناشی از تغییر قیمت اوراق'!I:I,'درآمد ناشی از تغییر قیمت اوراق'!A:A,A13)</f>
        <v>0</v>
      </c>
      <c r="G13" s="157"/>
      <c r="H13" s="158" cm="1">
        <f t="array" ref="H13:I13">SUMIFS('درآمد ناشی از فروش'!I:I,'درآمد ناشی از فروش'!A:A,A13:B13)</f>
        <v>0</v>
      </c>
      <c r="I13" s="157">
        <v>0</v>
      </c>
      <c r="J13" s="156">
        <f t="shared" si="0"/>
        <v>0</v>
      </c>
      <c r="K13" s="157"/>
      <c r="L13" s="156" cm="1">
        <f t="array" ref="L13:M13">SUMIFS('سود اوراق بهادار'!T:T,'سود اوراق بهادار'!A:A,A13:B13)</f>
        <v>319224435415</v>
      </c>
      <c r="M13" s="157">
        <v>0</v>
      </c>
      <c r="N13" s="156" cm="1">
        <f t="array" ref="N13:O13">SUMIFS('درآمد ناشی از تغییر قیمت اوراق'!Q:Q,'درآمد ناشی از تغییر قیمت اوراق'!A:A,A13:B13)</f>
        <v>0</v>
      </c>
      <c r="O13" s="157">
        <v>0</v>
      </c>
      <c r="P13" s="158" cm="1">
        <f t="array" ref="P13:Q13">SUMIFS('درآمد ناشی از فروش'!Q:Q,'درآمد ناشی از فروش'!A:A,A13:B13)</f>
        <v>158643775878</v>
      </c>
      <c r="Q13" s="157">
        <v>0</v>
      </c>
      <c r="R13" s="158">
        <f t="shared" si="1"/>
        <v>477868211293</v>
      </c>
    </row>
    <row r="14" spans="1:18" ht="21.75" customHeight="1" x14ac:dyDescent="0.2">
      <c r="A14" s="155" t="s">
        <v>58</v>
      </c>
      <c r="B14" s="155"/>
      <c r="D14" s="156" cm="1">
        <f t="array" ref="D14:E14">SUMIFS('سود اوراق بهادار'!N:N,'سود اوراق بهادار'!A:A,A14:B14)</f>
        <v>0</v>
      </c>
      <c r="E14" s="157">
        <v>0</v>
      </c>
      <c r="F14" s="156">
        <f>SUMIFS('درآمد ناشی از تغییر قیمت اوراق'!I:I,'درآمد ناشی از تغییر قیمت اوراق'!A:A,A14)</f>
        <v>0</v>
      </c>
      <c r="G14" s="157"/>
      <c r="H14" s="158" cm="1">
        <f t="array" ref="H14:I14">SUMIFS('درآمد ناشی از فروش'!I:I,'درآمد ناشی از فروش'!A:A,A14:B14)</f>
        <v>0</v>
      </c>
      <c r="I14" s="157">
        <v>0</v>
      </c>
      <c r="J14" s="156">
        <f t="shared" si="0"/>
        <v>0</v>
      </c>
      <c r="K14" s="157"/>
      <c r="L14" s="156" cm="1">
        <f t="array" ref="L14:M14">SUMIFS('سود اوراق بهادار'!T:T,'سود اوراق بهادار'!A:A,A14:B14)</f>
        <v>0</v>
      </c>
      <c r="M14" s="157">
        <v>0</v>
      </c>
      <c r="N14" s="156" cm="1">
        <f t="array" ref="N14:O14">SUMIFS('درآمد ناشی از تغییر قیمت اوراق'!Q:Q,'درآمد ناشی از تغییر قیمت اوراق'!A:A,A14:B14)</f>
        <v>0</v>
      </c>
      <c r="O14" s="157">
        <v>0</v>
      </c>
      <c r="P14" s="158" cm="1">
        <f t="array" ref="P14:Q14">SUMIFS('درآمد ناشی از فروش'!Q:Q,'درآمد ناشی از فروش'!A:A,A14:B14)</f>
        <v>342268375</v>
      </c>
      <c r="Q14" s="157">
        <v>0</v>
      </c>
      <c r="R14" s="158">
        <f t="shared" si="1"/>
        <v>342268375</v>
      </c>
    </row>
    <row r="15" spans="1:18" ht="21.75" customHeight="1" x14ac:dyDescent="0.2">
      <c r="A15" s="155" t="s">
        <v>57</v>
      </c>
      <c r="B15" s="155"/>
      <c r="D15" s="156" cm="1">
        <f t="array" ref="D15:E15">SUMIFS('سود اوراق بهادار'!N:N,'سود اوراق بهادار'!A:A,A15:B15)</f>
        <v>0</v>
      </c>
      <c r="E15" s="157">
        <v>0</v>
      </c>
      <c r="F15" s="156">
        <f>SUMIFS('درآمد ناشی از تغییر قیمت اوراق'!I:I,'درآمد ناشی از تغییر قیمت اوراق'!A:A,A15)</f>
        <v>0</v>
      </c>
      <c r="G15" s="157"/>
      <c r="H15" s="158" cm="1">
        <f t="array" ref="H15:I15">SUMIFS('درآمد ناشی از فروش'!I:I,'درآمد ناشی از فروش'!A:A,A15:B15)</f>
        <v>0</v>
      </c>
      <c r="I15" s="157">
        <v>0</v>
      </c>
      <c r="J15" s="156">
        <f t="shared" si="0"/>
        <v>0</v>
      </c>
      <c r="K15" s="157"/>
      <c r="L15" s="156" cm="1">
        <f t="array" ref="L15:M15">SUMIFS('سود اوراق بهادار'!T:T,'سود اوراق بهادار'!A:A,A15:B15)</f>
        <v>0</v>
      </c>
      <c r="M15" s="157">
        <v>0</v>
      </c>
      <c r="N15" s="156" cm="1">
        <f t="array" ref="N15:O15">SUMIFS('درآمد ناشی از تغییر قیمت اوراق'!Q:Q,'درآمد ناشی از تغییر قیمت اوراق'!A:A,A15:B15)</f>
        <v>0</v>
      </c>
      <c r="O15" s="157">
        <v>0</v>
      </c>
      <c r="P15" s="158" cm="1">
        <f t="array" ref="P15:Q15">SUMIFS('درآمد ناشی از فروش'!Q:Q,'درآمد ناشی از فروش'!A:A,A15:B15)</f>
        <v>4564965422</v>
      </c>
      <c r="Q15" s="157">
        <v>0</v>
      </c>
      <c r="R15" s="158">
        <f t="shared" si="1"/>
        <v>4564965422</v>
      </c>
    </row>
    <row r="16" spans="1:18" ht="21.75" customHeight="1" x14ac:dyDescent="0.2">
      <c r="A16" s="155" t="s">
        <v>59</v>
      </c>
      <c r="B16" s="155"/>
      <c r="D16" s="156" cm="1">
        <f t="array" ref="D16:E16">SUMIFS('سود اوراق بهادار'!N:N,'سود اوراق بهادار'!A:A,A16:B16)</f>
        <v>0</v>
      </c>
      <c r="E16" s="157">
        <v>0</v>
      </c>
      <c r="F16" s="156">
        <f>SUMIFS('درآمد ناشی از تغییر قیمت اوراق'!I:I,'درآمد ناشی از تغییر قیمت اوراق'!A:A,A16)</f>
        <v>0</v>
      </c>
      <c r="G16" s="157"/>
      <c r="H16" s="158" cm="1">
        <f t="array" ref="H16:I16">SUMIFS('درآمد ناشی از فروش'!I:I,'درآمد ناشی از فروش'!A:A,A16:B16)</f>
        <v>0</v>
      </c>
      <c r="I16" s="157">
        <v>0</v>
      </c>
      <c r="J16" s="156">
        <f t="shared" si="0"/>
        <v>0</v>
      </c>
      <c r="K16" s="157"/>
      <c r="L16" s="156" cm="1">
        <f t="array" ref="L16:M16">SUMIFS('سود اوراق بهادار'!T:T,'سود اوراق بهادار'!A:A,A16:B16)</f>
        <v>0</v>
      </c>
      <c r="M16" s="157">
        <v>0</v>
      </c>
      <c r="N16" s="156" cm="1">
        <f t="array" ref="N16:O16">SUMIFS('درآمد ناشی از تغییر قیمت اوراق'!Q:Q,'درآمد ناشی از تغییر قیمت اوراق'!A:A,A16:B16)</f>
        <v>0</v>
      </c>
      <c r="O16" s="157">
        <v>0</v>
      </c>
      <c r="P16" s="158" cm="1">
        <f t="array" ref="P16:Q16">SUMIFS('درآمد ناشی از فروش'!Q:Q,'درآمد ناشی از فروش'!A:A,A16:B16)</f>
        <v>1737002435</v>
      </c>
      <c r="Q16" s="157">
        <v>0</v>
      </c>
      <c r="R16" s="158">
        <f t="shared" si="1"/>
        <v>1737002435</v>
      </c>
    </row>
    <row r="17" spans="1:18" ht="21.75" customHeight="1" x14ac:dyDescent="0.2">
      <c r="A17" s="155" t="s">
        <v>82</v>
      </c>
      <c r="B17" s="155"/>
      <c r="D17" s="156" cm="1">
        <f t="array" ref="D17:E17">SUMIFS('سود اوراق بهادار'!N:N,'سود اوراق بهادار'!A:A,A17:B17)</f>
        <v>0</v>
      </c>
      <c r="E17" s="157">
        <v>0</v>
      </c>
      <c r="F17" s="156">
        <f>SUMIFS('درآمد ناشی از تغییر قیمت اوراق'!I:I,'درآمد ناشی از تغییر قیمت اوراق'!A:A,A17)</f>
        <v>0</v>
      </c>
      <c r="G17" s="157"/>
      <c r="H17" s="158" cm="1">
        <f t="array" ref="H17:I17">SUMIFS('درآمد ناشی از فروش'!I:I,'درآمد ناشی از فروش'!A:A,A17:B17)</f>
        <v>0</v>
      </c>
      <c r="I17" s="157">
        <v>0</v>
      </c>
      <c r="J17" s="156">
        <f t="shared" si="0"/>
        <v>0</v>
      </c>
      <c r="K17" s="157"/>
      <c r="L17" s="156" cm="1">
        <f t="array" ref="L17:M17">SUMIFS('سود اوراق بهادار'!T:T,'سود اوراق بهادار'!A:A,A17:B17)</f>
        <v>191732296875</v>
      </c>
      <c r="M17" s="157">
        <v>0</v>
      </c>
      <c r="N17" s="156" cm="1">
        <f t="array" ref="N17:O17">SUMIFS('درآمد ناشی از تغییر قیمت اوراق'!Q:Q,'درآمد ناشی از تغییر قیمت اوراق'!A:A,A17:B17)</f>
        <v>0</v>
      </c>
      <c r="O17" s="157">
        <v>0</v>
      </c>
      <c r="P17" s="158" cm="1">
        <f t="array" ref="P17:Q17">SUMIFS('درآمد ناشی از فروش'!Q:Q,'درآمد ناشی از فروش'!A:A,A17:B17)</f>
        <v>180520000000</v>
      </c>
      <c r="Q17" s="157">
        <v>0</v>
      </c>
      <c r="R17" s="158">
        <f t="shared" si="1"/>
        <v>372252296875</v>
      </c>
    </row>
    <row r="18" spans="1:18" ht="21.75" customHeight="1" x14ac:dyDescent="0.2">
      <c r="A18" s="155" t="s">
        <v>135</v>
      </c>
      <c r="B18" s="155"/>
      <c r="D18" s="156" cm="1">
        <f t="array" ref="D18:E18">SUMIFS('سود اوراق بهادار'!N:N,'سود اوراق بهادار'!A:A,A18:B18)</f>
        <v>0</v>
      </c>
      <c r="E18" s="157">
        <v>0</v>
      </c>
      <c r="F18" s="156">
        <f>SUMIFS('درآمد ناشی از تغییر قیمت اوراق'!I:I,'درآمد ناشی از تغییر قیمت اوراق'!A:A,A18)</f>
        <v>0</v>
      </c>
      <c r="G18" s="157"/>
      <c r="H18" s="158" cm="1">
        <f t="array" ref="H18:I18">SUMIFS('درآمد ناشی از فروش'!I:I,'درآمد ناشی از فروش'!A:A,A18:B18)</f>
        <v>0</v>
      </c>
      <c r="I18" s="157">
        <v>0</v>
      </c>
      <c r="J18" s="156">
        <f t="shared" si="0"/>
        <v>0</v>
      </c>
      <c r="K18" s="157"/>
      <c r="L18" s="156" cm="1">
        <f t="array" ref="L18:M18">SUMIFS('سود اوراق بهادار'!T:T,'سود اوراق بهادار'!A:A,A18:B18)</f>
        <v>12161930498</v>
      </c>
      <c r="M18" s="157">
        <v>0</v>
      </c>
      <c r="N18" s="156" cm="1">
        <f t="array" ref="N18:O18">SUMIFS('درآمد ناشی از تغییر قیمت اوراق'!Q:Q,'درآمد ناشی از تغییر قیمت اوراق'!A:A,A18:B18)</f>
        <v>0</v>
      </c>
      <c r="O18" s="157">
        <v>0</v>
      </c>
      <c r="P18" s="158" cm="1">
        <f t="array" ref="P18:Q18">SUMIFS('درآمد ناشی از فروش'!Q:Q,'درآمد ناشی از فروش'!A:A,A18:B18)</f>
        <v>7873840392</v>
      </c>
      <c r="Q18" s="157">
        <v>0</v>
      </c>
      <c r="R18" s="158">
        <f t="shared" si="1"/>
        <v>20035770890</v>
      </c>
    </row>
    <row r="19" spans="1:18" ht="21.75" customHeight="1" x14ac:dyDescent="0.2">
      <c r="A19" s="155" t="s">
        <v>194</v>
      </c>
      <c r="B19" s="155"/>
      <c r="D19" s="156" cm="1">
        <f t="array" ref="D19:E19">SUMIFS('سود اوراق بهادار'!N:N,'سود اوراق بهادار'!A:A,A19:B19)</f>
        <v>24145091734</v>
      </c>
      <c r="E19" s="157">
        <v>0</v>
      </c>
      <c r="F19" s="156">
        <f>SUMIFS('درآمد ناشی از تغییر قیمت اوراق'!I:I,'درآمد ناشی از تغییر قیمت اوراق'!A:A,A19)</f>
        <v>0</v>
      </c>
      <c r="G19" s="157"/>
      <c r="H19" s="158" cm="1">
        <f t="array" ref="H19:I19">SUMIFS('درآمد ناشی از فروش'!I:I,'درآمد ناشی از فروش'!A:A,A19:B19)</f>
        <v>0</v>
      </c>
      <c r="I19" s="157">
        <v>0</v>
      </c>
      <c r="J19" s="156">
        <f t="shared" si="0"/>
        <v>24145091734</v>
      </c>
      <c r="K19" s="157"/>
      <c r="L19" s="156" cm="1">
        <f t="array" ref="L19:M19">SUMIFS('سود اوراق بهادار'!T:T,'سود اوراق بهادار'!A:A,A19:B19)</f>
        <v>67691498002</v>
      </c>
      <c r="M19" s="157">
        <v>0</v>
      </c>
      <c r="N19" s="156" cm="1">
        <f t="array" ref="N19:O19">SUMIFS('درآمد ناشی از تغییر قیمت اوراق'!Q:Q,'درآمد ناشی از تغییر قیمت اوراق'!A:A,A19:B19)</f>
        <v>22400533155</v>
      </c>
      <c r="O19" s="157">
        <v>0</v>
      </c>
      <c r="P19" s="158" cm="1">
        <f t="array" ref="P19:Q19">SUMIFS('درآمد ناشی از فروش'!Q:Q,'درآمد ناشی از فروش'!A:A,A19:B19)</f>
        <v>10297709176</v>
      </c>
      <c r="Q19" s="157">
        <v>0</v>
      </c>
      <c r="R19" s="158">
        <f t="shared" si="1"/>
        <v>100389740333</v>
      </c>
    </row>
    <row r="20" spans="1:18" ht="21.75" customHeight="1" x14ac:dyDescent="0.2">
      <c r="A20" s="155" t="s">
        <v>195</v>
      </c>
      <c r="B20" s="155"/>
      <c r="D20" s="156" cm="1">
        <f t="array" ref="D20:E20">SUMIFS('سود اوراق بهادار'!N:N,'سود اوراق بهادار'!A:A,A20:B20)</f>
        <v>0</v>
      </c>
      <c r="E20" s="157">
        <v>0</v>
      </c>
      <c r="F20" s="156">
        <f>SUMIFS('درآمد ناشی از تغییر قیمت اوراق'!I:I,'درآمد ناشی از تغییر قیمت اوراق'!A:A,A20)</f>
        <v>0</v>
      </c>
      <c r="G20" s="157"/>
      <c r="H20" s="158" cm="1">
        <f t="array" ref="H20:I20">SUMIFS('درآمد ناشی از فروش'!I:I,'درآمد ناشی از فروش'!A:A,A20:B20)</f>
        <v>0</v>
      </c>
      <c r="I20" s="157">
        <v>0</v>
      </c>
      <c r="J20" s="156">
        <f t="shared" si="0"/>
        <v>0</v>
      </c>
      <c r="K20" s="157"/>
      <c r="L20" s="156" cm="1">
        <f t="array" ref="L20:M20">SUMIFS('سود اوراق بهادار'!T:T,'سود اوراق بهادار'!A:A,A20:B20)</f>
        <v>6306335120</v>
      </c>
      <c r="M20" s="157">
        <v>0</v>
      </c>
      <c r="N20" s="156" cm="1">
        <f t="array" ref="N20:O20">SUMIFS('درآمد ناشی از تغییر قیمت اوراق'!Q:Q,'درآمد ناشی از تغییر قیمت اوراق'!A:A,A20:B20)</f>
        <v>0</v>
      </c>
      <c r="O20" s="157">
        <v>0</v>
      </c>
      <c r="P20" s="158" cm="1">
        <f t="array" ref="P20:Q20">SUMIFS('درآمد ناشی از فروش'!Q:Q,'درآمد ناشی از فروش'!A:A,A20:B20)</f>
        <v>5574242581</v>
      </c>
      <c r="Q20" s="157">
        <v>0</v>
      </c>
      <c r="R20" s="158">
        <f t="shared" si="1"/>
        <v>11880577701</v>
      </c>
    </row>
    <row r="21" spans="1:18" ht="21.75" customHeight="1" x14ac:dyDescent="0.2">
      <c r="A21" s="155" t="s">
        <v>87</v>
      </c>
      <c r="B21" s="155"/>
      <c r="D21" s="156" cm="1">
        <f t="array" ref="D21:E21">SUMIFS('سود اوراق بهادار'!N:N,'سود اوراق بهادار'!A:A,A21:B21)</f>
        <v>0</v>
      </c>
      <c r="E21" s="157">
        <v>0</v>
      </c>
      <c r="F21" s="156">
        <f>SUMIFS('درآمد ناشی از تغییر قیمت اوراق'!I:I,'درآمد ناشی از تغییر قیمت اوراق'!A:A,A21)</f>
        <v>0</v>
      </c>
      <c r="G21" s="157"/>
      <c r="H21" s="158" cm="1">
        <f t="array" ref="H21:I21">SUMIFS('درآمد ناشی از فروش'!I:I,'درآمد ناشی از فروش'!A:A,A21:B21)</f>
        <v>0</v>
      </c>
      <c r="I21" s="157">
        <v>0</v>
      </c>
      <c r="J21" s="156">
        <f t="shared" si="0"/>
        <v>0</v>
      </c>
      <c r="K21" s="157"/>
      <c r="L21" s="156" cm="1">
        <f t="array" ref="L21:M21">SUMIFS('سود اوراق بهادار'!T:T,'سود اوراق بهادار'!A:A,A21:B21)</f>
        <v>2632101606</v>
      </c>
      <c r="M21" s="157">
        <v>0</v>
      </c>
      <c r="N21" s="156" cm="1">
        <f t="array" ref="N21:O21">SUMIFS('درآمد ناشی از تغییر قیمت اوراق'!Q:Q,'درآمد ناشی از تغییر قیمت اوراق'!A:A,A21:B21)</f>
        <v>0</v>
      </c>
      <c r="O21" s="157">
        <v>0</v>
      </c>
      <c r="P21" s="158" cm="1">
        <f t="array" ref="P21:Q21">SUMIFS('درآمد ناشی از فروش'!Q:Q,'درآمد ناشی از فروش'!A:A,A21:B21)</f>
        <v>0</v>
      </c>
      <c r="Q21" s="157">
        <v>0</v>
      </c>
      <c r="R21" s="158">
        <f t="shared" si="1"/>
        <v>2632101606</v>
      </c>
    </row>
    <row r="22" spans="1:18" ht="21.75" customHeight="1" x14ac:dyDescent="0.2">
      <c r="A22" s="155" t="s">
        <v>253</v>
      </c>
      <c r="B22" s="155"/>
      <c r="D22" s="156" cm="1">
        <f t="array" ref="D22:E22">SUMIFS('سود اوراق بهادار'!N:N,'سود اوراق بهادار'!A:A,A22:B22)</f>
        <v>65069714572</v>
      </c>
      <c r="E22" s="157">
        <v>0</v>
      </c>
      <c r="F22" s="156">
        <f>SUMIFS('درآمد ناشی از تغییر قیمت اوراق'!I:I,'درآمد ناشی از تغییر قیمت اوراق'!A:A,A22)</f>
        <v>0</v>
      </c>
      <c r="G22" s="157"/>
      <c r="H22" s="158" cm="1">
        <f t="array" ref="H22:I22">SUMIFS('درآمد ناشی از فروش'!I:I,'درآمد ناشی از فروش'!A:A,A22:B22)</f>
        <v>0</v>
      </c>
      <c r="I22" s="157">
        <v>0</v>
      </c>
      <c r="J22" s="156">
        <f t="shared" si="0"/>
        <v>65069714572</v>
      </c>
      <c r="K22" s="157"/>
      <c r="L22" s="156" cm="1">
        <f t="array" ref="L22:M22">SUMIFS('سود اوراق بهادار'!T:T,'سود اوراق بهادار'!A:A,A22:B22)</f>
        <v>115691459202</v>
      </c>
      <c r="M22" s="157">
        <v>0</v>
      </c>
      <c r="N22" s="156" cm="1">
        <f t="array" ref="N22:O22">SUMIFS('درآمد ناشی از تغییر قیمت اوراق'!Q:Q,'درآمد ناشی از تغییر قیمت اوراق'!A:A,A22:B22)</f>
        <v>394828880930</v>
      </c>
      <c r="O22" s="157">
        <v>0</v>
      </c>
      <c r="P22" s="158" cm="1">
        <f t="array" ref="P22:Q22">SUMIFS('درآمد ناشی از فروش'!Q:Q,'درآمد ناشی از فروش'!A:A,A22:B22)</f>
        <v>5011552974</v>
      </c>
      <c r="Q22" s="157">
        <v>0</v>
      </c>
      <c r="R22" s="158">
        <f t="shared" si="1"/>
        <v>515531893106</v>
      </c>
    </row>
    <row r="23" spans="1:18" ht="21.75" customHeight="1" x14ac:dyDescent="0.2">
      <c r="A23" s="155" t="s">
        <v>60</v>
      </c>
      <c r="B23" s="155"/>
      <c r="D23" s="156" cm="1">
        <f t="array" ref="D23:E23">SUMIFS('سود اوراق بهادار'!N:N,'سود اوراق بهادار'!A:A,A23:B23)</f>
        <v>0</v>
      </c>
      <c r="E23" s="157">
        <v>0</v>
      </c>
      <c r="F23" s="156">
        <f>SUMIFS('درآمد ناشی از تغییر قیمت اوراق'!I:I,'درآمد ناشی از تغییر قیمت اوراق'!A:A,A23)</f>
        <v>0</v>
      </c>
      <c r="G23" s="157"/>
      <c r="H23" s="158" cm="1">
        <f t="array" ref="H23:I23">SUMIFS('درآمد ناشی از فروش'!I:I,'درآمد ناشی از فروش'!A:A,A23:B23)</f>
        <v>0</v>
      </c>
      <c r="I23" s="157">
        <v>0</v>
      </c>
      <c r="J23" s="156">
        <f t="shared" si="0"/>
        <v>0</v>
      </c>
      <c r="K23" s="157"/>
      <c r="L23" s="156" cm="1">
        <f t="array" ref="L23:M23">SUMIFS('سود اوراق بهادار'!T:T,'سود اوراق بهادار'!A:A,A23:B23)</f>
        <v>0</v>
      </c>
      <c r="M23" s="157">
        <v>0</v>
      </c>
      <c r="N23" s="156" cm="1">
        <f t="array" ref="N23:O23">SUMIFS('درآمد ناشی از تغییر قیمت اوراق'!Q:Q,'درآمد ناشی از تغییر قیمت اوراق'!A:A,A23:B23)</f>
        <v>0</v>
      </c>
      <c r="O23" s="157">
        <v>0</v>
      </c>
      <c r="P23" s="158" cm="1">
        <f t="array" ref="P23:Q23">SUMIFS('درآمد ناشی از فروش'!Q:Q,'درآمد ناشی از فروش'!A:A,A23:B23)</f>
        <v>4992465875</v>
      </c>
      <c r="Q23" s="157">
        <v>0</v>
      </c>
      <c r="R23" s="158">
        <f t="shared" si="1"/>
        <v>4992465875</v>
      </c>
    </row>
    <row r="24" spans="1:18" ht="21.75" customHeight="1" x14ac:dyDescent="0.2">
      <c r="A24" s="155" t="s">
        <v>134</v>
      </c>
      <c r="B24" s="155"/>
      <c r="D24" s="156" cm="1">
        <f t="array" ref="D24:E24">SUMIFS('سود اوراق بهادار'!N:N,'سود اوراق بهادار'!A:A,A24:B24)</f>
        <v>0</v>
      </c>
      <c r="E24" s="157">
        <v>0</v>
      </c>
      <c r="F24" s="156">
        <f>SUMIFS('درآمد ناشی از تغییر قیمت اوراق'!I:I,'درآمد ناشی از تغییر قیمت اوراق'!A:A,A24)</f>
        <v>0</v>
      </c>
      <c r="G24" s="157"/>
      <c r="H24" s="158" cm="1">
        <f t="array" ref="H24:I24">SUMIFS('درآمد ناشی از فروش'!I:I,'درآمد ناشی از فروش'!A:A,A24:B24)</f>
        <v>0</v>
      </c>
      <c r="I24" s="157">
        <v>0</v>
      </c>
      <c r="J24" s="156">
        <f t="shared" si="0"/>
        <v>0</v>
      </c>
      <c r="K24" s="157"/>
      <c r="L24" s="156" cm="1">
        <f t="array" ref="L24:M24">SUMIFS('سود اوراق بهادار'!T:T,'سود اوراق بهادار'!A:A,A24:B24)</f>
        <v>6670374537</v>
      </c>
      <c r="M24" s="157">
        <v>0</v>
      </c>
      <c r="N24" s="156" cm="1">
        <f t="array" ref="N24:O24">SUMIFS('درآمد ناشی از تغییر قیمت اوراق'!Q:Q,'درآمد ناشی از تغییر قیمت اوراق'!A:A,A24:B24)</f>
        <v>0</v>
      </c>
      <c r="O24" s="157">
        <v>0</v>
      </c>
      <c r="P24" s="158" cm="1">
        <f t="array" ref="P24:Q24">SUMIFS('درآمد ناشی از فروش'!Q:Q,'درآمد ناشی از فروش'!A:A,A24:B24)</f>
        <v>-53515625</v>
      </c>
      <c r="Q24" s="157">
        <v>0</v>
      </c>
      <c r="R24" s="158">
        <f t="shared" si="1"/>
        <v>6616858912</v>
      </c>
    </row>
    <row r="25" spans="1:18" ht="21.75" customHeight="1" x14ac:dyDescent="0.2">
      <c r="A25" s="155" t="s">
        <v>196</v>
      </c>
      <c r="B25" s="155"/>
      <c r="D25" s="156" cm="1">
        <f t="array" ref="D25:E25">SUMIFS('سود اوراق بهادار'!N:N,'سود اوراق بهادار'!A:A,A25:B25)</f>
        <v>64973165308</v>
      </c>
      <c r="E25" s="157">
        <v>0</v>
      </c>
      <c r="F25" s="156">
        <f>SUMIFS('درآمد ناشی از تغییر قیمت اوراق'!I:I,'درآمد ناشی از تغییر قیمت اوراق'!A:A,A25)</f>
        <v>13329895519</v>
      </c>
      <c r="G25" s="157"/>
      <c r="H25" s="158" cm="1">
        <f t="array" ref="H25:I25">SUMIFS('درآمد ناشی از فروش'!I:I,'درآمد ناشی از فروش'!A:A,A25:B25)</f>
        <v>0</v>
      </c>
      <c r="I25" s="157">
        <v>0</v>
      </c>
      <c r="J25" s="156">
        <f t="shared" si="0"/>
        <v>78303060827</v>
      </c>
      <c r="K25" s="157"/>
      <c r="L25" s="156" cm="1">
        <f t="array" ref="L25:M25">SUMIFS('سود اوراق بهادار'!T:T,'سود اوراق بهادار'!A:A,A25:B25)</f>
        <v>159619118674</v>
      </c>
      <c r="M25" s="157">
        <v>0</v>
      </c>
      <c r="N25" s="156" cm="1">
        <f t="array" ref="N25:O25">SUMIFS('درآمد ناشی از تغییر قیمت اوراق'!Q:Q,'درآمد ناشی از تغییر قیمت اوراق'!A:A,A25:B25)</f>
        <v>34570802843</v>
      </c>
      <c r="O25" s="157">
        <v>0</v>
      </c>
      <c r="P25" s="158" cm="1">
        <f t="array" ref="P25:Q25">SUMIFS('درآمد ناشی از فروش'!Q:Q,'درآمد ناشی از فروش'!A:A,A25:B25)</f>
        <v>0</v>
      </c>
      <c r="Q25" s="157">
        <v>0</v>
      </c>
      <c r="R25" s="158">
        <f t="shared" si="1"/>
        <v>194189921517</v>
      </c>
    </row>
    <row r="26" spans="1:18" ht="21.75" customHeight="1" x14ac:dyDescent="0.2">
      <c r="A26" s="155" t="s">
        <v>186</v>
      </c>
      <c r="B26" s="155"/>
      <c r="D26" s="156" cm="1">
        <f t="array" ref="D26:E26">SUMIFS('سود اوراق بهادار'!N:N,'سود اوراق بهادار'!A:A,A26:B26)</f>
        <v>39541442659</v>
      </c>
      <c r="E26" s="157">
        <v>0</v>
      </c>
      <c r="F26" s="156">
        <f>SUMIFS('درآمد ناشی از تغییر قیمت اوراق'!I:I,'درآمد ناشی از تغییر قیمت اوراق'!A:A,A26)</f>
        <v>0</v>
      </c>
      <c r="G26" s="157"/>
      <c r="H26" s="158" cm="1">
        <f t="array" ref="H26:I26">SUMIFS('درآمد ناشی از فروش'!I:I,'درآمد ناشی از فروش'!A:A,A26:B26)</f>
        <v>0</v>
      </c>
      <c r="I26" s="157">
        <v>0</v>
      </c>
      <c r="J26" s="156">
        <f t="shared" si="0"/>
        <v>39541442659</v>
      </c>
      <c r="K26" s="157"/>
      <c r="L26" s="156" cm="1">
        <f t="array" ref="L26:M26">SUMIFS('سود اوراق بهادار'!T:T,'سود اوراق بهادار'!A:A,A26:B26)</f>
        <v>135954327447</v>
      </c>
      <c r="M26" s="157">
        <v>0</v>
      </c>
      <c r="N26" s="156" cm="1">
        <f t="array" ref="N26:O26">SUMIFS('درآمد ناشی از تغییر قیمت اوراق'!Q:Q,'درآمد ناشی از تغییر قیمت اوراق'!A:A,A26:B26)</f>
        <v>-271875000</v>
      </c>
      <c r="O26" s="157">
        <v>0</v>
      </c>
      <c r="P26" s="158" cm="1">
        <f t="array" ref="P26:Q26">SUMIFS('درآمد ناشی از فروش'!Q:Q,'درآمد ناشی از فروش'!A:A,A26:B26)</f>
        <v>0</v>
      </c>
      <c r="Q26" s="157">
        <v>0</v>
      </c>
      <c r="R26" s="158">
        <f t="shared" si="1"/>
        <v>135682452447</v>
      </c>
    </row>
    <row r="27" spans="1:18" ht="21.75" customHeight="1" x14ac:dyDescent="0.2">
      <c r="A27" s="155" t="s">
        <v>73</v>
      </c>
      <c r="B27" s="155"/>
      <c r="D27" s="156" cm="1">
        <f t="array" ref="D27:E27">SUMIFS('سود اوراق بهادار'!N:N,'سود اوراق بهادار'!A:A,A27:B27)</f>
        <v>10654458889</v>
      </c>
      <c r="E27" s="157">
        <v>0</v>
      </c>
      <c r="F27" s="156">
        <f>SUMIFS('درآمد ناشی از تغییر قیمت اوراق'!I:I,'درآمد ناشی از تغییر قیمت اوراق'!A:A,A27)</f>
        <v>2107604793</v>
      </c>
      <c r="G27" s="157"/>
      <c r="H27" s="158" cm="1">
        <f t="array" ref="H27:I27">SUMIFS('درآمد ناشی از فروش'!I:I,'درآمد ناشی از فروش'!A:A,A27:B27)</f>
        <v>0</v>
      </c>
      <c r="I27" s="157">
        <v>0</v>
      </c>
      <c r="J27" s="156">
        <f t="shared" si="0"/>
        <v>12762063682</v>
      </c>
      <c r="K27" s="157"/>
      <c r="L27" s="156" cm="1">
        <f t="array" ref="L27:M27">SUMIFS('سود اوراق بهادار'!T:T,'سود اوراق بهادار'!A:A,A27:B27)</f>
        <v>79570000086</v>
      </c>
      <c r="M27" s="157">
        <v>0</v>
      </c>
      <c r="N27" s="156" cm="1">
        <f t="array" ref="N27:O27">SUMIFS('درآمد ناشی از تغییر قیمت اوراق'!Q:Q,'درآمد ناشی از تغییر قیمت اوراق'!A:A,A27:B27)</f>
        <v>-16081749671</v>
      </c>
      <c r="O27" s="157">
        <v>0</v>
      </c>
      <c r="P27" s="158" cm="1">
        <f t="array" ref="P27:Q27">SUMIFS('درآمد ناشی از فروش'!Q:Q,'درآمد ناشی از فروش'!A:A,A27:B27)</f>
        <v>0</v>
      </c>
      <c r="Q27" s="157">
        <v>0</v>
      </c>
      <c r="R27" s="158">
        <f t="shared" si="1"/>
        <v>63488250415</v>
      </c>
    </row>
    <row r="28" spans="1:18" ht="21.75" customHeight="1" x14ac:dyDescent="0.2">
      <c r="A28" s="210" t="s">
        <v>79</v>
      </c>
      <c r="B28" s="210"/>
      <c r="D28" s="156" cm="1">
        <f t="array" ref="D28:E28">SUMIFS('سود اوراق بهادار'!N:N,'سود اوراق بهادار'!A:A,A28:B28)</f>
        <v>18560139981</v>
      </c>
      <c r="E28" s="157">
        <v>0</v>
      </c>
      <c r="F28" s="156">
        <f>SUMIFS('درآمد ناشی از تغییر قیمت اوراق'!I:I,'درآمد ناشی از تغییر قیمت اوراق'!A:A,A28)</f>
        <v>0</v>
      </c>
      <c r="G28" s="157"/>
      <c r="H28" s="158" cm="1">
        <f t="array" ref="H28:I28">SUMIFS('درآمد ناشی از فروش'!I:I,'درآمد ناشی از فروش'!A:A,A28:B28)</f>
        <v>0</v>
      </c>
      <c r="I28" s="157">
        <v>0</v>
      </c>
      <c r="J28" s="156">
        <f t="shared" si="0"/>
        <v>18560139981</v>
      </c>
      <c r="K28" s="157"/>
      <c r="L28" s="156" cm="1">
        <f t="array" ref="L28:M28">SUMIFS('سود اوراق بهادار'!T:T,'سود اوراق بهادار'!A:A,A28:B28)</f>
        <v>138485150685</v>
      </c>
      <c r="M28" s="157">
        <v>0</v>
      </c>
      <c r="N28" s="156" cm="1">
        <f t="array" ref="N28:O28">SUMIFS('درآمد ناشی از تغییر قیمت اوراق'!Q:Q,'درآمد ناشی از تغییر قیمت اوراق'!A:A,A28:B28)</f>
        <v>-90625000</v>
      </c>
      <c r="O28" s="157">
        <v>0</v>
      </c>
      <c r="P28" s="158" cm="1">
        <f t="array" ref="P28:Q28">SUMIFS('درآمد ناشی از فروش'!Q:Q,'درآمد ناشی از فروش'!A:A,A28:B28)</f>
        <v>0</v>
      </c>
      <c r="Q28" s="157">
        <v>0</v>
      </c>
      <c r="R28" s="158">
        <f t="shared" si="1"/>
        <v>138394525685</v>
      </c>
    </row>
    <row r="29" spans="1:18" ht="21.75" customHeight="1" x14ac:dyDescent="0.2">
      <c r="A29" s="155" t="s">
        <v>193</v>
      </c>
      <c r="B29" s="155"/>
      <c r="D29" s="156" cm="1">
        <f t="array" ref="D29:E29">SUMIFS('سود اوراق بهادار'!N:N,'سود اوراق بهادار'!A:A,A29:B29)</f>
        <v>38014650000</v>
      </c>
      <c r="E29" s="157">
        <v>0</v>
      </c>
      <c r="F29" s="156">
        <f>SUMIFS('درآمد ناشی از تغییر قیمت اوراق'!I:I,'درآمد ناشی از تغییر قیمت اوراق'!A:A,A29)</f>
        <v>0</v>
      </c>
      <c r="G29" s="157"/>
      <c r="H29" s="158" cm="1">
        <f t="array" ref="H29:I29">SUMIFS('درآمد ناشی از فروش'!I:I,'درآمد ناشی از فروش'!A:A,A29:B29)</f>
        <v>0</v>
      </c>
      <c r="I29" s="157">
        <v>0</v>
      </c>
      <c r="J29" s="156">
        <f t="shared" si="0"/>
        <v>38014650000</v>
      </c>
      <c r="K29" s="157"/>
      <c r="L29" s="156" cm="1">
        <f t="array" ref="L29:M29">SUMIFS('سود اوراق بهادار'!T:T,'سود اوراق بهادار'!A:A,A29:B29)</f>
        <v>79993589907</v>
      </c>
      <c r="M29" s="157">
        <v>0</v>
      </c>
      <c r="N29" s="156" cm="1">
        <f t="array" ref="N29:O29">SUMIFS('درآمد ناشی از تغییر قیمت اوراق'!Q:Q,'درآمد ناشی از تغییر قیمت اوراق'!A:A,A29:B29)</f>
        <v>-506243836</v>
      </c>
      <c r="O29" s="157">
        <v>0</v>
      </c>
      <c r="P29" s="158" cm="1">
        <f t="array" ref="P29:Q29">SUMIFS('درآمد ناشی از فروش'!Q:Q,'درآمد ناشی از فروش'!A:A,A29:B29)</f>
        <v>0</v>
      </c>
      <c r="Q29" s="157">
        <v>0</v>
      </c>
      <c r="R29" s="158">
        <f t="shared" si="1"/>
        <v>79487346071</v>
      </c>
    </row>
    <row r="30" spans="1:18" ht="21.75" customHeight="1" x14ac:dyDescent="0.2">
      <c r="A30" s="155" t="s">
        <v>70</v>
      </c>
      <c r="B30" s="155"/>
      <c r="D30" s="156" cm="1">
        <f t="array" ref="D30:E30">SUMIFS('سود اوراق بهادار'!N:N,'سود اوراق بهادار'!A:A,A30:B30)</f>
        <v>32668793533</v>
      </c>
      <c r="E30" s="157">
        <v>0</v>
      </c>
      <c r="F30" s="156">
        <f>SUMIFS('درآمد ناشی از تغییر قیمت اوراق'!I:I,'درآمد ناشی از تغییر قیمت اوراق'!A:A,A30)</f>
        <v>0</v>
      </c>
      <c r="G30" s="157"/>
      <c r="H30" s="158" cm="1">
        <f t="array" ref="H30:I30">SUMIFS('درآمد ناشی از فروش'!I:I,'درآمد ناشی از فروش'!A:A,A30:B30)</f>
        <v>0</v>
      </c>
      <c r="I30" s="157">
        <v>0</v>
      </c>
      <c r="J30" s="156">
        <f t="shared" si="0"/>
        <v>32668793533</v>
      </c>
      <c r="K30" s="157"/>
      <c r="L30" s="156" cm="1">
        <f t="array" ref="L30:M30">SUMIFS('سود اوراق بهادار'!T:T,'سود اوراق بهادار'!A:A,A30:B30)</f>
        <v>357963901635</v>
      </c>
      <c r="M30" s="157">
        <v>0</v>
      </c>
      <c r="N30" s="156" cm="1">
        <f t="array" ref="N30:O30">SUMIFS('درآمد ناشی از تغییر قیمت اوراق'!Q:Q,'درآمد ناشی از تغییر قیمت اوراق'!A:A,A30:B30)</f>
        <v>-120000000</v>
      </c>
      <c r="O30" s="157">
        <v>0</v>
      </c>
      <c r="P30" s="158" cm="1">
        <f t="array" ref="P30:Q30">SUMIFS('درآمد ناشی از فروش'!Q:Q,'درآمد ناشی از فروش'!A:A,A30:B30)</f>
        <v>0</v>
      </c>
      <c r="Q30" s="157">
        <v>0</v>
      </c>
      <c r="R30" s="158">
        <f t="shared" si="1"/>
        <v>357843901635</v>
      </c>
    </row>
    <row r="31" spans="1:18" ht="21.75" customHeight="1" x14ac:dyDescent="0.2">
      <c r="A31" s="155" t="s">
        <v>76</v>
      </c>
      <c r="B31" s="155"/>
      <c r="D31" s="156" cm="1">
        <f t="array" ref="D31:E31">SUMIFS('سود اوراق بهادار'!N:N,'سود اوراق بهادار'!A:A,A31:B31)</f>
        <v>36725644922</v>
      </c>
      <c r="E31" s="157">
        <v>0</v>
      </c>
      <c r="F31" s="156">
        <f>SUMIFS('درآمد ناشی از تغییر قیمت اوراق'!I:I,'درآمد ناشی از تغییر قیمت اوراق'!A:A,A31)</f>
        <v>0</v>
      </c>
      <c r="G31" s="157"/>
      <c r="H31" s="158" cm="1">
        <f t="array" ref="H31:I31">SUMIFS('درآمد ناشی از فروش'!I:I,'درآمد ناشی از فروش'!A:A,A31:B31)</f>
        <v>0</v>
      </c>
      <c r="I31" s="157">
        <v>0</v>
      </c>
      <c r="J31" s="156">
        <f t="shared" si="0"/>
        <v>36725644922</v>
      </c>
      <c r="K31" s="157"/>
      <c r="L31" s="156" cm="1">
        <f t="array" ref="L31:M31">SUMIFS('سود اوراق بهادار'!T:T,'سود اوراق بهادار'!A:A,A31:B31)</f>
        <v>357657295901</v>
      </c>
      <c r="M31" s="157">
        <v>0</v>
      </c>
      <c r="N31" s="156" cm="1">
        <f t="array" ref="N31:O31">SUMIFS('درآمد ناشی از تغییر قیمت اوراق'!Q:Q,'درآمد ناشی از تغییر قیمت اوراق'!A:A,A31:B31)</f>
        <v>71754492141</v>
      </c>
      <c r="O31" s="157">
        <v>0</v>
      </c>
      <c r="P31" s="158" cm="1">
        <f t="array" ref="P31:Q31">SUMIFS('درآمد ناشی از فروش'!Q:Q,'درآمد ناشی از فروش'!A:A,A31:B31)</f>
        <v>0</v>
      </c>
      <c r="Q31" s="157">
        <v>0</v>
      </c>
      <c r="R31" s="158">
        <f t="shared" si="1"/>
        <v>429411788042</v>
      </c>
    </row>
    <row r="32" spans="1:18" ht="21.75" customHeight="1" x14ac:dyDescent="0.2">
      <c r="A32" s="155" t="s">
        <v>254</v>
      </c>
      <c r="B32" s="155"/>
      <c r="D32" s="156" cm="1">
        <f t="array" ref="D32:E32">SUMIFS('سود اوراق بهادار'!N:N,'سود اوراق بهادار'!A:A,A32:B32)</f>
        <v>9771045008</v>
      </c>
      <c r="E32" s="157">
        <v>0</v>
      </c>
      <c r="F32" s="156">
        <f>SUMIFS('درآمد ناشی از تغییر قیمت اوراق'!I:I,'درآمد ناشی از تغییر قیمت اوراق'!A:A,A32)</f>
        <v>0</v>
      </c>
      <c r="G32" s="157"/>
      <c r="H32" s="158" cm="1">
        <f t="array" ref="H32:I32">SUMIFS('درآمد ناشی از فروش'!I:I,'درآمد ناشی از فروش'!A:A,A32:B32)</f>
        <v>0</v>
      </c>
      <c r="I32" s="157">
        <v>0</v>
      </c>
      <c r="J32" s="156">
        <f>D32+F32+H32</f>
        <v>9771045008</v>
      </c>
      <c r="K32" s="157"/>
      <c r="L32" s="156" cm="1">
        <f t="array" ref="L32:M32">SUMIFS('سود اوراق بهادار'!T:T,'سود اوراق بهادار'!A:A,A32:B32)</f>
        <v>17156895485</v>
      </c>
      <c r="M32" s="157">
        <v>0</v>
      </c>
      <c r="N32" s="156" cm="1">
        <f t="array" ref="N32:O32">SUMIFS('درآمد ناشی از تغییر قیمت اوراق'!Q:Q,'درآمد ناشی از تغییر قیمت اوراق'!A:A,A32:B32)</f>
        <v>-197318070</v>
      </c>
      <c r="O32" s="157">
        <v>0</v>
      </c>
      <c r="P32" s="158" cm="1">
        <f t="array" ref="P32:Q32">SUMIFS('درآمد ناشی از فروش'!Q:Q,'درآمد ناشی از فروش'!A:A,A32:B32)</f>
        <v>0</v>
      </c>
      <c r="Q32" s="157">
        <v>0</v>
      </c>
      <c r="R32" s="158">
        <f t="shared" si="1"/>
        <v>16959577415</v>
      </c>
    </row>
    <row r="33" spans="1:18" ht="21.75" customHeight="1" x14ac:dyDescent="0.2">
      <c r="A33" s="155" t="s">
        <v>252</v>
      </c>
      <c r="B33" s="155"/>
      <c r="D33" s="156" cm="1">
        <f t="array" ref="D33:E33">SUMIFS('سود اوراق بهادار'!N:N,'سود اوراق بهادار'!A:A,A33:B33)</f>
        <v>30021006387</v>
      </c>
      <c r="E33" s="157">
        <v>0</v>
      </c>
      <c r="F33" s="156">
        <f>SUMIFS('درآمد ناشی از تغییر قیمت اوراق'!I:I,'درآمد ناشی از تغییر قیمت اوراق'!A:A,A33)</f>
        <v>0</v>
      </c>
      <c r="G33" s="157"/>
      <c r="H33" s="158" cm="1">
        <f t="array" ref="H33:I33">SUMIFS('درآمد ناشی از فروش'!I:I,'درآمد ناشی از فروش'!A:A,A33:B33)</f>
        <v>0</v>
      </c>
      <c r="I33" s="157">
        <v>0</v>
      </c>
      <c r="J33" s="156">
        <f t="shared" si="0"/>
        <v>30021006387</v>
      </c>
      <c r="K33" s="157"/>
      <c r="L33" s="156" cm="1">
        <f t="array" ref="L33:M33">SUMIFS('سود اوراق بهادار'!T:T,'سود اوراق بهادار'!A:A,A33:B33)</f>
        <v>52713631828</v>
      </c>
      <c r="M33" s="157">
        <v>0</v>
      </c>
      <c r="N33" s="156" cm="1">
        <f t="array" ref="N33:O33">SUMIFS('درآمد ناشی از تغییر قیمت اوراق'!Q:Q,'درآمد ناشی از تغییر قیمت اوراق'!A:A,A33:B33)</f>
        <v>-606121315</v>
      </c>
      <c r="O33" s="157">
        <v>0</v>
      </c>
      <c r="P33" s="158" cm="1">
        <f t="array" ref="P33:Q33">SUMIFS('درآمد ناشی از فروش'!Q:Q,'درآمد ناشی از فروش'!A:A,A33:B33)</f>
        <v>0</v>
      </c>
      <c r="Q33" s="157">
        <v>0</v>
      </c>
      <c r="R33" s="158">
        <f t="shared" si="1"/>
        <v>52107510513</v>
      </c>
    </row>
    <row r="34" spans="1:18" ht="21.75" customHeight="1" x14ac:dyDescent="0.2">
      <c r="A34" s="155" t="s">
        <v>47</v>
      </c>
      <c r="B34" s="155"/>
      <c r="D34" s="156" cm="1">
        <f t="array" ref="D34:E34">SUMIFS('سود اوراق بهادار'!N:N,'سود اوراق بهادار'!A:A,A34:B34)</f>
        <v>0</v>
      </c>
      <c r="E34" s="157">
        <v>0</v>
      </c>
      <c r="F34" s="156">
        <f>SUMIFS('درآمد ناشی از تغییر قیمت اوراق'!I:I,'درآمد ناشی از تغییر قیمت اوراق'!A:A,A34)</f>
        <v>260977939</v>
      </c>
      <c r="G34" s="157"/>
      <c r="H34" s="158" cm="1">
        <f t="array" ref="H34:I34">SUMIFS('درآمد ناشی از فروش'!I:I,'درآمد ناشی از فروش'!A:A,A34:B34)</f>
        <v>0</v>
      </c>
      <c r="I34" s="157">
        <v>0</v>
      </c>
      <c r="J34" s="156">
        <f t="shared" si="0"/>
        <v>260977939</v>
      </c>
      <c r="K34" s="157"/>
      <c r="L34" s="156" cm="1">
        <f t="array" ref="L34:M34">SUMIFS('سود اوراق بهادار'!T:T,'سود اوراق بهادار'!A:A,A34:B34)</f>
        <v>0</v>
      </c>
      <c r="M34" s="157">
        <v>0</v>
      </c>
      <c r="N34" s="156" cm="1">
        <f t="array" ref="N34:O34">SUMIFS('درآمد ناشی از تغییر قیمت اوراق'!Q:Q,'درآمد ناشی از تغییر قیمت اوراق'!A:A,A34:B34)</f>
        <v>1952061499</v>
      </c>
      <c r="O34" s="157">
        <v>0</v>
      </c>
      <c r="P34" s="158" cm="1">
        <f t="array" ref="P34:Q34">SUMIFS('درآمد ناشی از فروش'!Q:Q,'درآمد ناشی از فروش'!A:A,A34:B34)</f>
        <v>0</v>
      </c>
      <c r="Q34" s="157">
        <v>0</v>
      </c>
      <c r="R34" s="158">
        <f t="shared" si="1"/>
        <v>1952061499</v>
      </c>
    </row>
    <row r="35" spans="1:18" ht="21.75" customHeight="1" x14ac:dyDescent="0.2">
      <c r="A35" s="155" t="s">
        <v>54</v>
      </c>
      <c r="B35" s="155"/>
      <c r="D35" s="156" cm="1">
        <f t="array" ref="D35:E35">SUMIFS('سود اوراق بهادار'!N:N,'سود اوراق بهادار'!A:A,A35:B35)</f>
        <v>0</v>
      </c>
      <c r="E35" s="157">
        <v>0</v>
      </c>
      <c r="F35" s="156">
        <f>SUMIFS('درآمد ناشی از تغییر قیمت اوراق'!I:I,'درآمد ناشی از تغییر قیمت اوراق'!A:A,A35)</f>
        <v>484231157</v>
      </c>
      <c r="G35" s="157"/>
      <c r="H35" s="158" cm="1">
        <f t="array" ref="H35:I35">SUMIFS('درآمد ناشی از فروش'!I:I,'درآمد ناشی از فروش'!A:A,A35:B35)</f>
        <v>0</v>
      </c>
      <c r="I35" s="157">
        <v>0</v>
      </c>
      <c r="J35" s="156">
        <f t="shared" si="0"/>
        <v>484231157</v>
      </c>
      <c r="K35" s="157"/>
      <c r="L35" s="156" cm="1">
        <f t="array" ref="L35:M35">SUMIFS('سود اوراق بهادار'!T:T,'سود اوراق بهادار'!A:A,A35:B35)</f>
        <v>0</v>
      </c>
      <c r="M35" s="157">
        <v>0</v>
      </c>
      <c r="N35" s="156" cm="1">
        <f t="array" ref="N35:O35">SUMIFS('درآمد ناشی از تغییر قیمت اوراق'!Q:Q,'درآمد ناشی از تغییر قیمت اوراق'!A:A,A35:B35)</f>
        <v>2537354050</v>
      </c>
      <c r="O35" s="157">
        <v>0</v>
      </c>
      <c r="P35" s="158" cm="1">
        <f t="array" ref="P35:Q35">SUMIFS('درآمد ناشی از فروش'!Q:Q,'درآمد ناشی از فروش'!A:A,A35:B35)</f>
        <v>0</v>
      </c>
      <c r="Q35" s="157">
        <v>0</v>
      </c>
      <c r="R35" s="158">
        <f t="shared" si="1"/>
        <v>2537354050</v>
      </c>
    </row>
    <row r="36" spans="1:18" ht="21.75" customHeight="1" x14ac:dyDescent="0.2">
      <c r="A36" s="155" t="s">
        <v>51</v>
      </c>
      <c r="B36" s="155"/>
      <c r="D36" s="156" cm="1">
        <f t="array" ref="D36:E36">SUMIFS('سود اوراق بهادار'!N:N,'سود اوراق بهادار'!A:A,A36:B36)</f>
        <v>0</v>
      </c>
      <c r="E36" s="157">
        <v>0</v>
      </c>
      <c r="F36" s="156">
        <f>SUMIFS('درآمد ناشی از تغییر قیمت اوراق'!I:I,'درآمد ناشی از تغییر قیمت اوراق'!A:A,A36)</f>
        <v>999354834</v>
      </c>
      <c r="G36" s="157"/>
      <c r="H36" s="158" cm="1">
        <f t="array" ref="H36:I36">SUMIFS('درآمد ناشی از فروش'!I:I,'درآمد ناشی از فروش'!A:A,A36:B36)</f>
        <v>0</v>
      </c>
      <c r="I36" s="157">
        <v>0</v>
      </c>
      <c r="J36" s="156">
        <f t="shared" si="0"/>
        <v>999354834</v>
      </c>
      <c r="K36" s="157"/>
      <c r="L36" s="156" cm="1">
        <f t="array" ref="L36:M36">SUMIFS('سود اوراق بهادار'!T:T,'سود اوراق بهادار'!A:A,A36:B36)</f>
        <v>0</v>
      </c>
      <c r="M36" s="157">
        <v>0</v>
      </c>
      <c r="N36" s="156" cm="1">
        <f t="array" ref="N36:O36">SUMIFS('درآمد ناشی از تغییر قیمت اوراق'!Q:Q,'درآمد ناشی از تغییر قیمت اوراق'!A:A,A36:B36)</f>
        <v>12188406451</v>
      </c>
      <c r="O36" s="157">
        <v>0</v>
      </c>
      <c r="P36" s="158" cm="1">
        <f t="array" ref="P36:Q36">SUMIFS('درآمد ناشی از فروش'!Q:Q,'درآمد ناشی از فروش'!A:A,A36:B36)</f>
        <v>0</v>
      </c>
      <c r="Q36" s="157">
        <v>0</v>
      </c>
      <c r="R36" s="158">
        <f t="shared" si="1"/>
        <v>12188406451</v>
      </c>
    </row>
    <row r="37" spans="1:18" ht="21.75" thickBot="1" x14ac:dyDescent="0.25">
      <c r="A37" s="246"/>
      <c r="B37" s="246"/>
      <c r="D37" s="83">
        <f>SUM(D9:D36)</f>
        <v>370158662182</v>
      </c>
      <c r="E37" s="70"/>
      <c r="F37" s="83">
        <f>SUM(F9:F36)</f>
        <v>17182064242</v>
      </c>
      <c r="G37" s="70"/>
      <c r="H37" s="83">
        <f>SUM(H9:H36)</f>
        <v>2974089799</v>
      </c>
      <c r="I37" s="70"/>
      <c r="J37" s="83">
        <f>SUM(J9:J36)</f>
        <v>390314816223</v>
      </c>
      <c r="K37" s="70"/>
      <c r="L37" s="83">
        <f>SUM(L9:L36)</f>
        <v>2226010395443</v>
      </c>
      <c r="M37" s="70"/>
      <c r="N37" s="83">
        <f>SUM(N9:N36)</f>
        <v>522358598177</v>
      </c>
      <c r="O37" s="70"/>
      <c r="P37" s="83">
        <f>SUM(P9:P36)</f>
        <v>452518916312</v>
      </c>
      <c r="Q37" s="70"/>
      <c r="R37" s="83">
        <f>SUM(R9:R36)</f>
        <v>3200887909932</v>
      </c>
    </row>
  </sheetData>
  <sheetProtection algorithmName="SHA-512" hashValue="4NbqRhTZJV1vFurbYyCwFPC3cVfa29mZtsB83iJhCKkM/peS9lAy2aWrlbYnEbtO81yIVXh/NcQosaRthTV3/Q==" saltValue="k+KgJfq1yIvC5KwP29k2Jw==" spinCount="100000" sheet="1" objects="1" scenarios="1" selectLockedCells="1" autoFilter="0" selectUnlockedCells="1"/>
  <sortState xmlns:xlrd2="http://schemas.microsoft.com/office/spreadsheetml/2017/richdata2" ref="A9:R36">
    <sortCondition descending="1" ref="R9:R36"/>
  </sortState>
  <mergeCells count="16">
    <mergeCell ref="A7:B8"/>
    <mergeCell ref="A37:B37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3" type="noConversion"/>
  <pageMargins left="0.39" right="0.39" top="0.39" bottom="0.39" header="0" footer="0"/>
  <pageSetup paperSize="9" scale="6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  <pageSetUpPr fitToPage="1"/>
  </sheetPr>
  <dimension ref="A1:F10"/>
  <sheetViews>
    <sheetView rightToLeft="1" view="pageBreakPreview" zoomScaleNormal="100" zoomScaleSheetLayoutView="100" workbookViewId="0">
      <selection activeCell="F20" sqref="F20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38" t="s">
        <v>0</v>
      </c>
      <c r="B1" s="238"/>
      <c r="C1" s="238"/>
      <c r="D1" s="238"/>
      <c r="E1" s="238"/>
      <c r="F1" s="238"/>
    </row>
    <row r="2" spans="1:6" ht="21.75" customHeight="1" x14ac:dyDescent="0.2">
      <c r="A2" s="238" t="s">
        <v>101</v>
      </c>
      <c r="B2" s="238"/>
      <c r="C2" s="238"/>
      <c r="D2" s="238"/>
      <c r="E2" s="238"/>
      <c r="F2" s="238"/>
    </row>
    <row r="3" spans="1:6" ht="21.75" customHeight="1" x14ac:dyDescent="0.2">
      <c r="A3" s="238" t="str">
        <f>'صورت وضعیت'!B6</f>
        <v>برای ماه منتهی به 1403/09/30</v>
      </c>
      <c r="B3" s="238"/>
      <c r="C3" s="238"/>
      <c r="D3" s="238"/>
      <c r="E3" s="238"/>
      <c r="F3" s="238"/>
    </row>
    <row r="4" spans="1:6" ht="14.45" customHeight="1" x14ac:dyDescent="0.2"/>
    <row r="5" spans="1:6" ht="29.1" customHeight="1" x14ac:dyDescent="0.2">
      <c r="A5" s="26" t="s">
        <v>147</v>
      </c>
      <c r="B5" s="275" t="s">
        <v>116</v>
      </c>
      <c r="C5" s="275"/>
      <c r="D5" s="275"/>
      <c r="E5" s="275"/>
      <c r="F5" s="275"/>
    </row>
    <row r="6" spans="1:6" ht="20.25" customHeight="1" x14ac:dyDescent="0.2">
      <c r="A6" s="6"/>
      <c r="B6" s="6"/>
      <c r="D6" s="42" t="s">
        <v>120</v>
      </c>
      <c r="F6" s="17" t="str">
        <f>سهام!T6</f>
        <v>1403/09/30</v>
      </c>
    </row>
    <row r="7" spans="1:6" ht="14.45" customHeight="1" x14ac:dyDescent="0.2">
      <c r="A7" s="246"/>
      <c r="B7" s="246"/>
      <c r="D7" s="17" t="s">
        <v>98</v>
      </c>
      <c r="F7" s="18" t="s">
        <v>98</v>
      </c>
    </row>
    <row r="8" spans="1:6" ht="21.75" customHeight="1" x14ac:dyDescent="0.2">
      <c r="A8" s="162" t="s">
        <v>249</v>
      </c>
      <c r="B8" s="162"/>
      <c r="D8" s="13" t="s">
        <v>173</v>
      </c>
      <c r="F8" s="13">
        <v>45880708</v>
      </c>
    </row>
    <row r="9" spans="1:6" ht="21.75" customHeight="1" x14ac:dyDescent="0.2">
      <c r="A9" s="161" t="s">
        <v>116</v>
      </c>
      <c r="B9" s="161"/>
      <c r="D9" s="11" t="s">
        <v>173</v>
      </c>
      <c r="F9" s="11">
        <v>433418</v>
      </c>
    </row>
    <row r="10" spans="1:6" ht="21.75" customHeight="1" x14ac:dyDescent="0.2">
      <c r="A10" s="246"/>
      <c r="B10" s="246"/>
      <c r="D10" s="12" t="s">
        <v>173</v>
      </c>
      <c r="F10" s="16">
        <f>SUM(F8:F9)</f>
        <v>46314126</v>
      </c>
    </row>
  </sheetData>
  <sheetProtection algorithmName="SHA-512" hashValue="OB4KN5mWsAdTAque8W5ufzy7SDEIQDkOZ7WtdiOKwgMfQEL33e/T3hACv48ItvnoJMNwAIIw0hTQHVkoMEogiQ==" saltValue="M91rs5F0WErxAv2Z2NMMhw==" spinCount="100000" sheet="1" objects="1" scenarios="1" selectLockedCells="1" autoFilter="0" selectUnlockedCells="1"/>
  <sortState xmlns:xlrd2="http://schemas.microsoft.com/office/spreadsheetml/2017/richdata2" ref="A8:F9">
    <sortCondition descending="1" ref="F8:F9"/>
  </sortState>
  <mergeCells count="6"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L20" sqref="L20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26.5703125" bestFit="1" customWidth="1"/>
    <col min="5" max="5" width="1.28515625" customWidth="1"/>
    <col min="6" max="6" width="14.28515625" customWidth="1"/>
    <col min="7" max="7" width="1.28515625" customWidth="1"/>
    <col min="8" max="8" width="26.5703125" bestFit="1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</row>
    <row r="2" spans="1:14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</row>
    <row r="3" spans="1:14" ht="21.75" customHeight="1" x14ac:dyDescent="0.2">
      <c r="A3" s="238" t="str">
        <f>سهام!A3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</row>
    <row r="4" spans="1:14" ht="14.45" customHeight="1" x14ac:dyDescent="0.2"/>
    <row r="5" spans="1:14" ht="19.5" customHeight="1" x14ac:dyDescent="0.2">
      <c r="A5" s="26" t="s">
        <v>142</v>
      </c>
      <c r="B5" s="275" t="s">
        <v>143</v>
      </c>
      <c r="C5" s="275"/>
      <c r="D5" s="275"/>
      <c r="E5" s="275"/>
      <c r="F5" s="275"/>
      <c r="G5" s="275"/>
      <c r="H5" s="275"/>
      <c r="I5" s="275"/>
      <c r="J5" s="275"/>
    </row>
    <row r="6" spans="1:14" ht="14.45" customHeight="1" x14ac:dyDescent="0.2">
      <c r="D6" s="258" t="s">
        <v>120</v>
      </c>
      <c r="E6" s="258"/>
      <c r="F6" s="258"/>
      <c r="H6" s="258" t="s">
        <v>121</v>
      </c>
      <c r="I6" s="258"/>
      <c r="J6" s="258"/>
    </row>
    <row r="7" spans="1:14" ht="36.4" customHeight="1" x14ac:dyDescent="0.2">
      <c r="A7" s="258" t="s">
        <v>144</v>
      </c>
      <c r="B7" s="258"/>
      <c r="D7" s="30" t="s">
        <v>145</v>
      </c>
      <c r="E7" s="2"/>
      <c r="F7" s="30" t="s">
        <v>146</v>
      </c>
      <c r="H7" s="30" t="s">
        <v>145</v>
      </c>
      <c r="I7" s="2"/>
      <c r="J7" s="52" t="s">
        <v>146</v>
      </c>
    </row>
    <row r="8" spans="1:14" ht="21.75" customHeight="1" x14ac:dyDescent="0.45">
      <c r="A8" s="159" t="s">
        <v>177</v>
      </c>
      <c r="D8" s="201">
        <v>96510736993</v>
      </c>
      <c r="E8" s="201"/>
      <c r="F8" s="205">
        <f t="shared" ref="F8" si="0">D8/$D$16</f>
        <v>0.35786663961502585</v>
      </c>
      <c r="G8" s="201"/>
      <c r="H8" s="201">
        <v>593430404935</v>
      </c>
      <c r="I8" s="201"/>
      <c r="J8" s="205">
        <f t="shared" ref="J8:J15" si="1">H8/$H$16</f>
        <v>0.3853940769649305</v>
      </c>
      <c r="L8" s="70"/>
      <c r="M8" s="70"/>
      <c r="N8" s="70"/>
    </row>
    <row r="9" spans="1:14" ht="21.75" customHeight="1" x14ac:dyDescent="0.45">
      <c r="A9" s="160" t="s">
        <v>175</v>
      </c>
      <c r="D9" s="201">
        <v>48566522982</v>
      </c>
      <c r="E9" s="201"/>
      <c r="F9" s="205">
        <f>D9/$D$16</f>
        <v>0.18008709620168867</v>
      </c>
      <c r="G9" s="201"/>
      <c r="H9" s="201">
        <v>440086996548</v>
      </c>
      <c r="I9" s="201"/>
      <c r="J9" s="205">
        <f t="shared" si="1"/>
        <v>0.28580760339953004</v>
      </c>
      <c r="L9" s="70"/>
      <c r="M9" s="70"/>
      <c r="N9" s="70"/>
    </row>
    <row r="10" spans="1:14" ht="21.75" customHeight="1" x14ac:dyDescent="0.45">
      <c r="A10" s="160" t="s">
        <v>178</v>
      </c>
      <c r="D10" s="201">
        <v>96913678268</v>
      </c>
      <c r="E10" s="201"/>
      <c r="F10" s="205">
        <f t="shared" ref="F10:F15" si="2">D10/$D$16</f>
        <v>0.35936076601525119</v>
      </c>
      <c r="G10" s="201"/>
      <c r="H10" s="201">
        <v>417803587813</v>
      </c>
      <c r="I10" s="201"/>
      <c r="J10" s="205">
        <f t="shared" si="1"/>
        <v>0.2713359927950848</v>
      </c>
      <c r="L10" s="70"/>
      <c r="M10" s="70"/>
      <c r="N10" s="70"/>
    </row>
    <row r="11" spans="1:14" ht="21.75" customHeight="1" x14ac:dyDescent="0.45">
      <c r="A11" s="160" t="s">
        <v>190</v>
      </c>
      <c r="D11" s="201">
        <v>14380357067</v>
      </c>
      <c r="E11" s="201"/>
      <c r="F11" s="205">
        <f t="shared" si="2"/>
        <v>5.3323083217204532E-2</v>
      </c>
      <c r="G11" s="201"/>
      <c r="H11" s="201">
        <v>47521890645</v>
      </c>
      <c r="I11" s="201"/>
      <c r="J11" s="205">
        <f t="shared" si="1"/>
        <v>3.0862347174078809E-2</v>
      </c>
      <c r="L11" s="70"/>
      <c r="M11" s="70"/>
      <c r="N11" s="70"/>
    </row>
    <row r="12" spans="1:14" ht="21.75" customHeight="1" x14ac:dyDescent="0.45">
      <c r="A12" s="160" t="s">
        <v>247</v>
      </c>
      <c r="D12" s="201">
        <v>12295084818</v>
      </c>
      <c r="E12" s="201"/>
      <c r="F12" s="205">
        <f t="shared" si="2"/>
        <v>4.5590789426035748E-2</v>
      </c>
      <c r="G12" s="201"/>
      <c r="H12" s="201">
        <v>33547821479</v>
      </c>
      <c r="I12" s="201"/>
      <c r="J12" s="205">
        <f t="shared" si="1"/>
        <v>2.1787106938849277E-2</v>
      </c>
      <c r="L12" s="70"/>
      <c r="M12" s="70"/>
      <c r="N12" s="70"/>
    </row>
    <row r="13" spans="1:14" ht="21.75" customHeight="1" x14ac:dyDescent="0.45">
      <c r="A13" s="160" t="s">
        <v>246</v>
      </c>
      <c r="D13" s="201">
        <v>3404</v>
      </c>
      <c r="E13" s="201"/>
      <c r="F13" s="205">
        <f t="shared" si="2"/>
        <v>1.262220224613872E-8</v>
      </c>
      <c r="G13" s="201"/>
      <c r="H13" s="201">
        <v>6393470051</v>
      </c>
      <c r="I13" s="201"/>
      <c r="J13" s="205">
        <f t="shared" si="1"/>
        <v>4.1521389339293476E-3</v>
      </c>
      <c r="L13" s="70"/>
      <c r="M13" s="70"/>
      <c r="N13" s="70"/>
    </row>
    <row r="14" spans="1:14" ht="21.75" customHeight="1" x14ac:dyDescent="0.45">
      <c r="A14" s="160" t="s">
        <v>176</v>
      </c>
      <c r="D14" s="201">
        <v>12458</v>
      </c>
      <c r="E14" s="201"/>
      <c r="F14" s="205">
        <f t="shared" si="2"/>
        <v>4.6194887068859045E-8</v>
      </c>
      <c r="G14" s="201"/>
      <c r="H14" s="201">
        <v>208139</v>
      </c>
      <c r="I14" s="201"/>
      <c r="J14" s="205">
        <f t="shared" si="1"/>
        <v>1.3517261184854504E-7</v>
      </c>
      <c r="L14" s="70"/>
      <c r="M14" s="70"/>
      <c r="N14" s="70"/>
    </row>
    <row r="15" spans="1:14" ht="21.75" customHeight="1" x14ac:dyDescent="0.45">
      <c r="A15" s="160" t="s">
        <v>179</v>
      </c>
      <c r="D15" s="201">
        <v>1017129406</v>
      </c>
      <c r="E15" s="201"/>
      <c r="F15" s="205">
        <f t="shared" si="2"/>
        <v>3.7715667077047425E-3</v>
      </c>
      <c r="G15" s="201"/>
      <c r="H15" s="201">
        <v>1017190794</v>
      </c>
      <c r="I15" s="201"/>
      <c r="J15" s="205">
        <f t="shared" si="1"/>
        <v>6.6059862098537681E-4</v>
      </c>
      <c r="L15" s="70"/>
      <c r="M15" s="70"/>
      <c r="N15" s="70"/>
    </row>
    <row r="16" spans="1:14" ht="21.75" customHeight="1" thickBot="1" x14ac:dyDescent="0.5">
      <c r="A16" s="202"/>
      <c r="D16" s="203">
        <f>SUM(D8:D15)</f>
        <v>269683525396</v>
      </c>
      <c r="E16" s="201"/>
      <c r="F16" s="204">
        <f>SUM(F8:F15)</f>
        <v>1.0000000000000002</v>
      </c>
      <c r="G16" s="201"/>
      <c r="H16" s="203">
        <f>SUM(H8:H15)</f>
        <v>1539801570404</v>
      </c>
      <c r="I16" s="201"/>
      <c r="J16" s="204">
        <f>SUM(J8:J15)</f>
        <v>0.99999999999999978</v>
      </c>
      <c r="L16" s="70"/>
      <c r="M16" s="70"/>
      <c r="N16" s="70"/>
    </row>
    <row r="17" spans="8:8" ht="21.75" customHeight="1" thickTop="1" x14ac:dyDescent="0.2"/>
    <row r="18" spans="8:8" ht="21.75" customHeight="1" x14ac:dyDescent="0.2">
      <c r="H18" s="27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heetProtection algorithmName="SHA-512" hashValue="lXpxlnUTdbFnbDqi5PYE6ib3Ax8/+tcG1co715ho/ScFpLxmuMdYUmzlaLQPrJ02ZqKhDe2uBYJrRDi/GRJFsQ==" saltValue="8v7NRHWUcbhe7nx6hSdD0w==" spinCount="100000" sheet="1" objects="1" scenarios="1" selectLockedCells="1" autoFilter="0" selectUnlockedCells="1"/>
  <sortState xmlns:xlrd2="http://schemas.microsoft.com/office/spreadsheetml/2017/richdata2" ref="A8:J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</sheetPr>
  <dimension ref="A1:H11"/>
  <sheetViews>
    <sheetView rightToLeft="1" view="pageBreakPreview" zoomScale="98" zoomScaleNormal="100" zoomScaleSheetLayoutView="98" workbookViewId="0">
      <selection activeCell="O19" sqref="O19"/>
    </sheetView>
  </sheetViews>
  <sheetFormatPr defaultRowHeight="12.75" x14ac:dyDescent="0.2"/>
  <cols>
    <col min="1" max="1" width="14.5703125" customWidth="1"/>
    <col min="2" max="2" width="11.85546875" customWidth="1"/>
    <col min="3" max="3" width="16.5703125" customWidth="1"/>
    <col min="4" max="4" width="11" customWidth="1"/>
    <col min="5" max="5" width="18.5703125" customWidth="1"/>
    <col min="6" max="6" width="29.85546875" customWidth="1"/>
    <col min="7" max="7" width="11.28515625" customWidth="1"/>
    <col min="8" max="8" width="26" customWidth="1"/>
  </cols>
  <sheetData>
    <row r="1" spans="1:8" ht="21" x14ac:dyDescent="0.2">
      <c r="A1" s="279" t="str">
        <f>'[1]سود اوراق بهادار و سپرده بانکی'!A2:S2</f>
        <v>صندوق سرمایه‌گذاری تداوم اطمینان تمدن</v>
      </c>
      <c r="B1" s="279"/>
      <c r="C1" s="279"/>
      <c r="D1" s="279"/>
      <c r="E1" s="279"/>
      <c r="F1" s="279"/>
      <c r="G1" s="279"/>
      <c r="H1" s="279"/>
    </row>
    <row r="2" spans="1:8" ht="21" x14ac:dyDescent="0.2">
      <c r="A2" s="279" t="str">
        <f>'[1]سود اوراق بهادار و سپرده بانکی'!A3:S3</f>
        <v>صورت وضعیت درآمدها</v>
      </c>
      <c r="B2" s="279"/>
      <c r="C2" s="279"/>
      <c r="D2" s="279"/>
      <c r="E2" s="279"/>
      <c r="F2" s="279"/>
      <c r="G2" s="279"/>
      <c r="H2" s="279"/>
    </row>
    <row r="3" spans="1:8" ht="21" x14ac:dyDescent="0.2">
      <c r="A3" s="279" t="str">
        <f>سهام!A3</f>
        <v>برای ماه منتهی به 1403/09/30</v>
      </c>
      <c r="B3" s="279"/>
      <c r="C3" s="279"/>
      <c r="D3" s="279"/>
      <c r="E3" s="279"/>
      <c r="F3" s="279"/>
      <c r="G3" s="279"/>
      <c r="H3" s="279"/>
    </row>
    <row r="4" spans="1:8" x14ac:dyDescent="0.2">
      <c r="A4" s="43"/>
      <c r="B4" s="43"/>
      <c r="C4" s="43"/>
      <c r="D4" s="43"/>
      <c r="E4" s="43"/>
      <c r="F4" s="43"/>
      <c r="G4" s="43"/>
      <c r="H4" s="43"/>
    </row>
    <row r="5" spans="1:8" ht="21" x14ac:dyDescent="0.2">
      <c r="A5" s="280" t="s">
        <v>136</v>
      </c>
      <c r="B5" s="280"/>
      <c r="C5" s="280"/>
      <c r="D5" s="280"/>
      <c r="E5" s="280"/>
      <c r="F5" s="280"/>
      <c r="G5" s="280"/>
      <c r="H5" s="280"/>
    </row>
    <row r="6" spans="1:8" ht="13.5" thickBot="1" x14ac:dyDescent="0.25">
      <c r="A6" s="43"/>
      <c r="B6" s="43"/>
      <c r="C6" s="43"/>
      <c r="D6" s="43"/>
      <c r="E6" s="43"/>
      <c r="F6" s="43"/>
      <c r="G6" s="43"/>
      <c r="H6" s="43"/>
    </row>
    <row r="7" spans="1:8" ht="45" customHeight="1" thickBot="1" x14ac:dyDescent="0.25">
      <c r="A7" s="44" t="s">
        <v>138</v>
      </c>
      <c r="B7" s="45" t="s">
        <v>139</v>
      </c>
      <c r="C7" s="45" t="s">
        <v>140</v>
      </c>
      <c r="D7" s="45" t="s">
        <v>31</v>
      </c>
      <c r="E7" s="45" t="s">
        <v>180</v>
      </c>
      <c r="F7" s="45" t="s">
        <v>181</v>
      </c>
      <c r="G7" s="45" t="s">
        <v>182</v>
      </c>
      <c r="H7" s="46" t="s">
        <v>137</v>
      </c>
    </row>
    <row r="8" spans="1:8" ht="39.75" customHeight="1" thickBot="1" x14ac:dyDescent="0.25">
      <c r="A8" s="47" t="s">
        <v>183</v>
      </c>
      <c r="B8" s="48" t="s">
        <v>141</v>
      </c>
      <c r="C8" s="48" t="s">
        <v>79</v>
      </c>
      <c r="D8" s="48">
        <v>500000</v>
      </c>
      <c r="E8" s="48">
        <f>D8*1000000</f>
        <v>500000000000</v>
      </c>
      <c r="F8" s="48">
        <v>69754098311</v>
      </c>
      <c r="G8" s="49">
        <v>0.23</v>
      </c>
      <c r="H8" s="50" t="s">
        <v>173</v>
      </c>
    </row>
    <row r="9" spans="1:8" ht="41.25" customHeight="1" thickBot="1" x14ac:dyDescent="0.25">
      <c r="A9" s="47" t="s">
        <v>183</v>
      </c>
      <c r="B9" s="48" t="s">
        <v>141</v>
      </c>
      <c r="C9" s="48" t="s">
        <v>70</v>
      </c>
      <c r="D9" s="48">
        <v>1500000</v>
      </c>
      <c r="E9" s="48">
        <f>D9*1000000</f>
        <v>1500000000000</v>
      </c>
      <c r="F9" s="48">
        <v>70773287596</v>
      </c>
      <c r="G9" s="49">
        <v>0.23</v>
      </c>
      <c r="H9" s="51" t="s">
        <v>173</v>
      </c>
    </row>
    <row r="10" spans="1:8" ht="41.25" customHeight="1" thickBot="1" x14ac:dyDescent="0.25">
      <c r="A10" s="47" t="s">
        <v>183</v>
      </c>
      <c r="B10" s="48" t="s">
        <v>141</v>
      </c>
      <c r="C10" s="48" t="s">
        <v>263</v>
      </c>
      <c r="D10" s="48">
        <v>1499971</v>
      </c>
      <c r="E10" s="48">
        <v>1499971000000</v>
      </c>
      <c r="F10" s="48">
        <v>21783431297</v>
      </c>
      <c r="G10" s="49">
        <v>0.23</v>
      </c>
      <c r="H10" s="51"/>
    </row>
    <row r="11" spans="1:8" ht="39.75" customHeight="1" thickBot="1" x14ac:dyDescent="0.25">
      <c r="A11" s="47" t="s">
        <v>183</v>
      </c>
      <c r="B11" s="48" t="s">
        <v>141</v>
      </c>
      <c r="C11" s="48" t="s">
        <v>264</v>
      </c>
      <c r="D11" s="48">
        <v>1500000</v>
      </c>
      <c r="E11" s="48">
        <v>1500000000000</v>
      </c>
      <c r="F11" s="48">
        <v>38531147531</v>
      </c>
      <c r="G11" s="49">
        <v>0.23</v>
      </c>
      <c r="H11" s="50"/>
    </row>
  </sheetData>
  <sheetProtection algorithmName="SHA-512" hashValue="LjrQu7AuJ9fF9Oc/RS2dwk8OC9raUHbQdT7TCOPQW7O7b0k08hVxz+b9jj0B72ne+a0adwzSuU9RM5oRDj4pMA==" saltValue="hqVZiOcaD72+jBuvZsgLwA==" spinCount="100000" sheet="1" objects="1" scenarios="1" selectLockedCells="1" autoFilter="0" selectUnlockedCells="1"/>
  <mergeCells count="4">
    <mergeCell ref="A1:H1"/>
    <mergeCell ref="A2:H2"/>
    <mergeCell ref="A3:H3"/>
    <mergeCell ref="A5:H5"/>
  </mergeCells>
  <pageMargins left="0.7" right="0.7" top="0.75" bottom="0.75" header="0.3" footer="0.3"/>
  <pageSetup paperSize="9" scale="63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59999389629810485"/>
    <pageSetUpPr fitToPage="1"/>
  </sheetPr>
  <dimension ref="A1:V23"/>
  <sheetViews>
    <sheetView rightToLeft="1" view="pageBreakPreview" zoomScale="95" zoomScaleNormal="100" zoomScaleSheetLayoutView="95" workbookViewId="0">
      <selection activeCell="S23" sqref="S23"/>
    </sheetView>
  </sheetViews>
  <sheetFormatPr defaultRowHeight="12.75" x14ac:dyDescent="0.2"/>
  <cols>
    <col min="1" max="1" width="27.140625" customWidth="1"/>
    <col min="2" max="2" width="1.28515625" customWidth="1"/>
    <col min="3" max="3" width="16.85546875" customWidth="1"/>
    <col min="4" max="4" width="1.28515625" customWidth="1"/>
    <col min="5" max="5" width="16.140625" customWidth="1"/>
    <col min="6" max="6" width="0.85546875" customWidth="1"/>
    <col min="7" max="7" width="15.5703125" customWidth="1"/>
    <col min="8" max="8" width="1.28515625" customWidth="1"/>
    <col min="9" max="9" width="20.28515625" bestFit="1" customWidth="1"/>
    <col min="10" max="10" width="1.28515625" customWidth="1"/>
    <col min="11" max="11" width="19.42578125" bestFit="1" customWidth="1"/>
    <col min="12" max="12" width="1.28515625" customWidth="1"/>
    <col min="13" max="13" width="21.140625" bestFit="1" customWidth="1"/>
    <col min="14" max="14" width="1.28515625" customWidth="1"/>
    <col min="15" max="15" width="19.140625" bestFit="1" customWidth="1"/>
    <col min="16" max="16" width="1.28515625" customWidth="1"/>
    <col min="17" max="17" width="17.28515625" bestFit="1" customWidth="1"/>
    <col min="18" max="18" width="1.28515625" customWidth="1"/>
    <col min="19" max="19" width="21.28515625" bestFit="1" customWidth="1"/>
    <col min="20" max="20" width="0.28515625" customWidth="1"/>
    <col min="21" max="21" width="13.42578125" bestFit="1" customWidth="1"/>
  </cols>
  <sheetData>
    <row r="1" spans="1:22" ht="29.1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</row>
    <row r="2" spans="1:22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</row>
    <row r="3" spans="1:22" ht="21.75" customHeight="1" x14ac:dyDescent="0.2">
      <c r="A3" s="238" t="str">
        <f>سهام!A3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</row>
    <row r="4" spans="1:22" ht="14.45" customHeight="1" x14ac:dyDescent="0.2"/>
    <row r="5" spans="1:22" ht="21.75" customHeight="1" x14ac:dyDescent="0.2">
      <c r="A5" s="281" t="s">
        <v>123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</row>
    <row r="6" spans="1:22" ht="22.5" customHeight="1" x14ac:dyDescent="0.2">
      <c r="A6" s="258" t="s">
        <v>25</v>
      </c>
      <c r="C6" s="258" t="s">
        <v>148</v>
      </c>
      <c r="D6" s="258"/>
      <c r="E6" s="258"/>
      <c r="F6" s="258"/>
      <c r="G6" s="258"/>
      <c r="I6" s="258" t="s">
        <v>120</v>
      </c>
      <c r="J6" s="258"/>
      <c r="K6" s="258"/>
      <c r="L6" s="258"/>
      <c r="M6" s="258"/>
      <c r="O6" s="258" t="s">
        <v>121</v>
      </c>
      <c r="P6" s="258"/>
      <c r="Q6" s="258"/>
      <c r="R6" s="258"/>
      <c r="S6" s="258"/>
    </row>
    <row r="7" spans="1:22" ht="36.75" customHeight="1" x14ac:dyDescent="0.2">
      <c r="A7" s="258"/>
      <c r="C7" s="30" t="s">
        <v>149</v>
      </c>
      <c r="D7" s="2"/>
      <c r="E7" s="30" t="s">
        <v>150</v>
      </c>
      <c r="F7" s="2"/>
      <c r="G7" s="30" t="s">
        <v>151</v>
      </c>
      <c r="I7" s="167" t="s">
        <v>152</v>
      </c>
      <c r="J7" s="168"/>
      <c r="K7" s="169" t="s">
        <v>153</v>
      </c>
      <c r="L7" s="168"/>
      <c r="M7" s="169" t="s">
        <v>154</v>
      </c>
      <c r="N7" s="148"/>
      <c r="O7" s="169" t="s">
        <v>152</v>
      </c>
      <c r="P7" s="168"/>
      <c r="Q7" s="169" t="s">
        <v>153</v>
      </c>
      <c r="R7" s="168"/>
      <c r="S7" s="169" t="s">
        <v>154</v>
      </c>
      <c r="T7" s="148"/>
    </row>
    <row r="8" spans="1:22" ht="21.75" customHeight="1" x14ac:dyDescent="0.2">
      <c r="A8" s="33" t="s">
        <v>14</v>
      </c>
      <c r="C8" s="37" t="s">
        <v>155</v>
      </c>
      <c r="D8" s="37"/>
      <c r="E8" s="37">
        <v>20000000</v>
      </c>
      <c r="F8" s="37"/>
      <c r="G8" s="37">
        <v>82</v>
      </c>
      <c r="H8" s="37"/>
      <c r="I8" s="37">
        <v>0</v>
      </c>
      <c r="J8" s="37"/>
      <c r="K8" s="37">
        <v>0</v>
      </c>
      <c r="L8" s="37"/>
      <c r="M8" s="37">
        <v>0</v>
      </c>
      <c r="N8" s="37"/>
      <c r="O8" s="37">
        <v>1640000000</v>
      </c>
      <c r="P8" s="37"/>
      <c r="Q8" s="37">
        <v>0</v>
      </c>
      <c r="R8" s="37"/>
      <c r="S8" s="37">
        <f>O8+Q8</f>
        <v>1640000000</v>
      </c>
      <c r="T8" s="148"/>
      <c r="U8" s="27"/>
      <c r="V8" s="27"/>
    </row>
    <row r="9" spans="1:22" ht="21.75" customHeight="1" x14ac:dyDescent="0.2">
      <c r="A9" s="33" t="s">
        <v>18</v>
      </c>
      <c r="C9" s="37" t="s">
        <v>156</v>
      </c>
      <c r="D9" s="37"/>
      <c r="E9" s="37">
        <v>218115</v>
      </c>
      <c r="F9" s="37"/>
      <c r="G9" s="37">
        <v>3000</v>
      </c>
      <c r="H9" s="37"/>
      <c r="I9" s="37">
        <v>0</v>
      </c>
      <c r="J9" s="37"/>
      <c r="K9" s="37">
        <v>0</v>
      </c>
      <c r="L9" s="37"/>
      <c r="M9" s="37">
        <v>0</v>
      </c>
      <c r="N9" s="37"/>
      <c r="O9" s="37">
        <v>654345000</v>
      </c>
      <c r="P9" s="37"/>
      <c r="Q9" s="37">
        <v>0</v>
      </c>
      <c r="R9" s="37"/>
      <c r="S9" s="37">
        <f t="shared" ref="S9:S16" si="0">O9+Q9</f>
        <v>654345000</v>
      </c>
      <c r="T9" s="148"/>
      <c r="U9" s="27"/>
      <c r="V9" s="27"/>
    </row>
    <row r="10" spans="1:22" ht="21.75" customHeight="1" x14ac:dyDescent="0.2">
      <c r="A10" s="33" t="s">
        <v>21</v>
      </c>
      <c r="C10" s="37" t="s">
        <v>2</v>
      </c>
      <c r="D10" s="37"/>
      <c r="E10" s="37">
        <v>10210000</v>
      </c>
      <c r="F10" s="37"/>
      <c r="G10" s="37">
        <v>370</v>
      </c>
      <c r="H10" s="37"/>
      <c r="I10" s="37">
        <v>0</v>
      </c>
      <c r="J10" s="37"/>
      <c r="K10" s="37">
        <v>0</v>
      </c>
      <c r="L10" s="37"/>
      <c r="M10" s="37">
        <v>0</v>
      </c>
      <c r="N10" s="37"/>
      <c r="O10" s="37">
        <v>3777700000</v>
      </c>
      <c r="P10" s="37"/>
      <c r="Q10" s="37">
        <v>0</v>
      </c>
      <c r="R10" s="37"/>
      <c r="S10" s="37">
        <f t="shared" si="0"/>
        <v>3777700000</v>
      </c>
      <c r="T10" s="148"/>
      <c r="U10" s="27"/>
      <c r="V10" s="27"/>
    </row>
    <row r="11" spans="1:22" ht="21.75" customHeight="1" x14ac:dyDescent="0.2">
      <c r="A11" s="33" t="s">
        <v>20</v>
      </c>
      <c r="C11" s="37" t="s">
        <v>157</v>
      </c>
      <c r="D11" s="37"/>
      <c r="E11" s="37">
        <v>15000000</v>
      </c>
      <c r="F11" s="37"/>
      <c r="G11" s="37">
        <v>255</v>
      </c>
      <c r="H11" s="37"/>
      <c r="I11" s="37">
        <v>0</v>
      </c>
      <c r="J11" s="37"/>
      <c r="K11" s="37">
        <v>0</v>
      </c>
      <c r="L11" s="37"/>
      <c r="M11" s="37">
        <v>0</v>
      </c>
      <c r="N11" s="37"/>
      <c r="O11" s="37">
        <v>3825000000</v>
      </c>
      <c r="P11" s="37"/>
      <c r="Q11" s="37">
        <v>0</v>
      </c>
      <c r="R11" s="37"/>
      <c r="S11" s="37">
        <f t="shared" si="0"/>
        <v>3825000000</v>
      </c>
      <c r="T11" s="148"/>
      <c r="U11" s="27"/>
      <c r="V11" s="27"/>
    </row>
    <row r="12" spans="1:22" ht="21.75" customHeight="1" x14ac:dyDescent="0.2">
      <c r="A12" s="33" t="s">
        <v>19</v>
      </c>
      <c r="C12" s="37" t="s">
        <v>191</v>
      </c>
      <c r="D12" s="37"/>
      <c r="E12" s="37">
        <v>68564</v>
      </c>
      <c r="F12" s="37"/>
      <c r="G12" s="37">
        <v>540</v>
      </c>
      <c r="H12" s="37"/>
      <c r="I12" s="37">
        <v>0</v>
      </c>
      <c r="J12" s="37"/>
      <c r="K12" s="37">
        <v>0</v>
      </c>
      <c r="L12" s="37"/>
      <c r="M12" s="37">
        <v>0</v>
      </c>
      <c r="N12" s="37"/>
      <c r="O12" s="37">
        <v>37024560</v>
      </c>
      <c r="P12" s="37"/>
      <c r="Q12" s="171">
        <v>-1059252</v>
      </c>
      <c r="R12" s="37"/>
      <c r="S12" s="37">
        <f t="shared" si="0"/>
        <v>35965308</v>
      </c>
      <c r="T12" s="148"/>
      <c r="U12" s="27"/>
      <c r="V12" s="27"/>
    </row>
    <row r="13" spans="1:22" ht="21.75" customHeight="1" x14ac:dyDescent="0.2">
      <c r="A13" s="126" t="s">
        <v>13</v>
      </c>
      <c r="C13" s="37" t="s">
        <v>157</v>
      </c>
      <c r="D13" s="37"/>
      <c r="E13" s="37">
        <v>14152500</v>
      </c>
      <c r="F13" s="37"/>
      <c r="G13" s="37">
        <v>60</v>
      </c>
      <c r="H13" s="37"/>
      <c r="I13" s="37">
        <v>0</v>
      </c>
      <c r="J13" s="37"/>
      <c r="K13" s="37">
        <v>0</v>
      </c>
      <c r="L13" s="37"/>
      <c r="M13" s="37">
        <v>0</v>
      </c>
      <c r="N13" s="37"/>
      <c r="O13" s="37">
        <v>849150000</v>
      </c>
      <c r="P13" s="37"/>
      <c r="Q13" s="37">
        <v>0</v>
      </c>
      <c r="R13" s="37"/>
      <c r="S13" s="37">
        <f t="shared" si="0"/>
        <v>849150000</v>
      </c>
      <c r="T13" s="148"/>
      <c r="U13" s="27"/>
      <c r="V13" s="27"/>
    </row>
    <row r="14" spans="1:22" ht="21.75" customHeight="1" x14ac:dyDescent="0.2">
      <c r="A14" s="126" t="s">
        <v>17</v>
      </c>
      <c r="C14" s="37" t="s">
        <v>248</v>
      </c>
      <c r="D14" s="37"/>
      <c r="E14" s="37">
        <v>20450168</v>
      </c>
      <c r="F14" s="37"/>
      <c r="G14" s="37">
        <v>150</v>
      </c>
      <c r="H14" s="37"/>
      <c r="I14" s="37">
        <v>0</v>
      </c>
      <c r="J14" s="37"/>
      <c r="K14" s="37">
        <v>0</v>
      </c>
      <c r="L14" s="37"/>
      <c r="M14" s="37">
        <v>0</v>
      </c>
      <c r="N14" s="37"/>
      <c r="O14" s="37">
        <v>3067525200</v>
      </c>
      <c r="P14" s="37"/>
      <c r="Q14" s="37">
        <v>0</v>
      </c>
      <c r="R14" s="37"/>
      <c r="S14" s="37">
        <f t="shared" si="0"/>
        <v>3067525200</v>
      </c>
      <c r="T14" s="148"/>
      <c r="U14" s="27"/>
      <c r="V14" s="27"/>
    </row>
    <row r="15" spans="1:22" ht="21.75" customHeight="1" x14ac:dyDescent="0.2">
      <c r="A15" s="33" t="s">
        <v>126</v>
      </c>
      <c r="C15" s="37" t="s">
        <v>158</v>
      </c>
      <c r="D15" s="37"/>
      <c r="E15" s="37">
        <v>7000000</v>
      </c>
      <c r="F15" s="37"/>
      <c r="G15" s="37">
        <v>1600</v>
      </c>
      <c r="H15" s="37"/>
      <c r="I15" s="37">
        <v>0</v>
      </c>
      <c r="J15" s="37"/>
      <c r="K15" s="37">
        <v>0</v>
      </c>
      <c r="L15" s="37"/>
      <c r="M15" s="37">
        <v>0</v>
      </c>
      <c r="N15" s="37"/>
      <c r="O15" s="37">
        <v>11200000000</v>
      </c>
      <c r="P15" s="37"/>
      <c r="Q15" s="37">
        <v>0</v>
      </c>
      <c r="R15" s="37"/>
      <c r="S15" s="37">
        <f t="shared" si="0"/>
        <v>11200000000</v>
      </c>
      <c r="T15" s="148"/>
      <c r="U15" s="27"/>
      <c r="V15" s="27"/>
    </row>
    <row r="16" spans="1:22" ht="21.75" customHeight="1" x14ac:dyDescent="0.2">
      <c r="A16" s="33" t="s">
        <v>15</v>
      </c>
      <c r="C16" s="37" t="s">
        <v>157</v>
      </c>
      <c r="D16" s="37"/>
      <c r="E16" s="37">
        <v>5000000</v>
      </c>
      <c r="F16" s="37"/>
      <c r="G16" s="37">
        <v>1810</v>
      </c>
      <c r="H16" s="37"/>
      <c r="I16" s="37">
        <v>0</v>
      </c>
      <c r="J16" s="37"/>
      <c r="K16" s="37">
        <v>0</v>
      </c>
      <c r="L16" s="37"/>
      <c r="M16" s="37">
        <v>0</v>
      </c>
      <c r="N16" s="37"/>
      <c r="O16" s="37">
        <v>9050000000</v>
      </c>
      <c r="P16" s="37"/>
      <c r="Q16" s="37">
        <v>0</v>
      </c>
      <c r="R16" s="37"/>
      <c r="S16" s="37">
        <f t="shared" si="0"/>
        <v>9050000000</v>
      </c>
      <c r="T16" s="148"/>
      <c r="U16" s="27"/>
      <c r="V16" s="27"/>
    </row>
    <row r="17" spans="1:20" ht="21.75" customHeight="1" thickBot="1" x14ac:dyDescent="0.25">
      <c r="A17" s="32"/>
      <c r="C17" s="35"/>
      <c r="I17" s="29">
        <f>SUM(I8:I16)</f>
        <v>0</v>
      </c>
      <c r="J17" s="70"/>
      <c r="K17" s="29">
        <f>SUM(K8:K16)</f>
        <v>0</v>
      </c>
      <c r="L17" s="70"/>
      <c r="M17" s="29">
        <f>SUM(M8:M16)</f>
        <v>0</v>
      </c>
      <c r="N17" s="148"/>
      <c r="O17" s="29">
        <f>SUM(O8:O16)</f>
        <v>34100744760</v>
      </c>
      <c r="P17" s="148"/>
      <c r="Q17" s="226">
        <f>SUM(Q8:Q16)</f>
        <v>-1059252</v>
      </c>
      <c r="R17" s="148"/>
      <c r="S17" s="29">
        <f>SUM(S8:S16)</f>
        <v>34099685508</v>
      </c>
      <c r="T17" s="148"/>
    </row>
    <row r="18" spans="1:20" ht="13.5" thickTop="1" x14ac:dyDescent="0.2">
      <c r="S18" s="70"/>
    </row>
    <row r="19" spans="1:20" x14ac:dyDescent="0.2">
      <c r="S19" s="27"/>
    </row>
    <row r="21" spans="1:20" x14ac:dyDescent="0.2">
      <c r="E21" s="27"/>
      <c r="G21" s="27"/>
      <c r="I21" s="27"/>
      <c r="K21" s="27"/>
      <c r="M21" s="27"/>
      <c r="O21" s="27"/>
      <c r="Q21" s="27"/>
      <c r="S21" s="27"/>
    </row>
    <row r="22" spans="1:20" x14ac:dyDescent="0.2">
      <c r="J22" s="27"/>
    </row>
    <row r="23" spans="1:20" x14ac:dyDescent="0.2">
      <c r="E23" s="27"/>
      <c r="G23" s="27"/>
      <c r="I23" s="27"/>
      <c r="K23" s="27"/>
      <c r="M23" s="27"/>
      <c r="O23" s="27"/>
      <c r="Q23" s="27"/>
      <c r="S23" s="27"/>
    </row>
  </sheetData>
  <sheetProtection algorithmName="SHA-512" hashValue="/0zNpCBZe8Qpi2zgsvzKK7YOkBZDGHW6UPmKhjTEEVg/jN+2SgZagSTtiKkJtFc17pCdK+I0e01ZOw+ZPLQPpg==" saltValue="YjCl/6d8YUk/+t3gcg0zKQ==" spinCount="100000" sheet="1" objects="1" scenarios="1" selectLockedCells="1" autoFilter="0" selectUnlockedCells="1"/>
  <sortState xmlns:xlrd2="http://schemas.microsoft.com/office/spreadsheetml/2017/richdata2" ref="A8:S16">
    <sortCondition descending="1" ref="S8:S16"/>
  </sortState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59999389629810485"/>
    <pageSetUpPr fitToPage="1"/>
  </sheetPr>
  <dimension ref="A1:X42"/>
  <sheetViews>
    <sheetView rightToLeft="1" view="pageBreakPreview" topLeftCell="A19" zoomScale="91" zoomScaleNormal="100" zoomScaleSheetLayoutView="91" workbookViewId="0">
      <selection activeCell="H33" sqref="H33:H40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8.42578125" bestFit="1" customWidth="1"/>
    <col min="4" max="4" width="1.28515625" customWidth="1"/>
    <col min="5" max="5" width="15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9.5703125" bestFit="1" customWidth="1"/>
    <col min="13" max="13" width="1.28515625" customWidth="1"/>
    <col min="14" max="14" width="20" bestFit="1" customWidth="1"/>
    <col min="15" max="15" width="1.28515625" customWidth="1"/>
    <col min="16" max="16" width="20.28515625" bestFit="1" customWidth="1"/>
    <col min="17" max="17" width="1.28515625" customWidth="1"/>
    <col min="18" max="18" width="21" bestFit="1" customWidth="1"/>
    <col min="19" max="19" width="1.28515625" customWidth="1"/>
    <col min="20" max="20" width="23.42578125" bestFit="1" customWidth="1"/>
    <col min="21" max="21" width="0.28515625" customWidth="1"/>
    <col min="22" max="22" width="22.5703125" customWidth="1"/>
    <col min="23" max="23" width="9.28515625" customWidth="1"/>
    <col min="24" max="24" width="7.140625" bestFit="1" customWidth="1"/>
  </cols>
  <sheetData>
    <row r="1" spans="1:24" ht="29.1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</row>
    <row r="2" spans="1:24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</row>
    <row r="3" spans="1:24" ht="21.75" customHeight="1" x14ac:dyDescent="0.2">
      <c r="A3" s="238" t="s">
        <v>267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</row>
    <row r="4" spans="1:24" ht="14.45" customHeight="1" x14ac:dyDescent="0.2"/>
    <row r="5" spans="1:24" ht="18" customHeight="1" x14ac:dyDescent="0.2">
      <c r="A5" s="281" t="s">
        <v>159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  <c r="N5" s="281"/>
      <c r="O5" s="281"/>
      <c r="P5" s="281"/>
      <c r="Q5" s="281"/>
      <c r="R5" s="281"/>
      <c r="S5" s="281"/>
      <c r="T5" s="281"/>
    </row>
    <row r="6" spans="1:24" ht="14.45" customHeight="1" x14ac:dyDescent="0.2">
      <c r="A6" s="258" t="s">
        <v>104</v>
      </c>
      <c r="J6" s="258" t="s">
        <v>120</v>
      </c>
      <c r="K6" s="258"/>
      <c r="L6" s="258"/>
      <c r="M6" s="258"/>
      <c r="N6" s="258"/>
      <c r="P6" s="258" t="s">
        <v>121</v>
      </c>
      <c r="Q6" s="258"/>
      <c r="R6" s="258"/>
      <c r="S6" s="258"/>
      <c r="T6" s="258"/>
    </row>
    <row r="7" spans="1:24" ht="29.1" customHeight="1" x14ac:dyDescent="0.2">
      <c r="A7" s="258"/>
      <c r="C7" s="65" t="s">
        <v>160</v>
      </c>
      <c r="D7" s="65"/>
      <c r="E7" s="261" t="s">
        <v>45</v>
      </c>
      <c r="F7" s="261"/>
      <c r="H7" s="39" t="s">
        <v>161</v>
      </c>
      <c r="J7" s="30" t="s">
        <v>162</v>
      </c>
      <c r="K7" s="2"/>
      <c r="L7" s="30" t="s">
        <v>153</v>
      </c>
      <c r="M7" s="2"/>
      <c r="N7" s="30" t="s">
        <v>163</v>
      </c>
      <c r="P7" s="30" t="s">
        <v>162</v>
      </c>
      <c r="Q7" s="2"/>
      <c r="R7" s="30" t="s">
        <v>153</v>
      </c>
      <c r="S7" s="2"/>
      <c r="T7" s="30" t="s">
        <v>163</v>
      </c>
    </row>
    <row r="8" spans="1:24" ht="19.5" customHeight="1" x14ac:dyDescent="0.45">
      <c r="A8" s="34" t="s">
        <v>196</v>
      </c>
      <c r="C8" s="173" t="s">
        <v>250</v>
      </c>
      <c r="D8" s="8"/>
      <c r="E8" s="173" t="s">
        <v>202</v>
      </c>
      <c r="F8" s="174"/>
      <c r="G8" s="8"/>
      <c r="H8" s="175">
        <v>23</v>
      </c>
      <c r="J8" s="171">
        <v>64973165308</v>
      </c>
      <c r="K8" s="172"/>
      <c r="L8" s="171">
        <v>0</v>
      </c>
      <c r="M8" s="172"/>
      <c r="N8" s="171">
        <v>64973165308</v>
      </c>
      <c r="O8" s="172"/>
      <c r="P8" s="171">
        <v>159619118674</v>
      </c>
      <c r="Q8" s="172"/>
      <c r="R8" s="171">
        <v>0</v>
      </c>
      <c r="S8" s="172"/>
      <c r="T8" s="171">
        <v>159619118674</v>
      </c>
      <c r="V8" s="172"/>
      <c r="W8" s="172"/>
    </row>
    <row r="9" spans="1:24" ht="19.5" customHeight="1" x14ac:dyDescent="0.45">
      <c r="A9" s="34" t="s">
        <v>186</v>
      </c>
      <c r="C9" s="140" t="s">
        <v>250</v>
      </c>
      <c r="D9" s="8"/>
      <c r="E9" s="140" t="s">
        <v>188</v>
      </c>
      <c r="F9" s="8"/>
      <c r="G9" s="8"/>
      <c r="H9" s="175">
        <v>23</v>
      </c>
      <c r="J9" s="171">
        <v>39541442659</v>
      </c>
      <c r="K9" s="172"/>
      <c r="L9" s="171">
        <v>0</v>
      </c>
      <c r="M9" s="172"/>
      <c r="N9" s="171">
        <v>39541442659</v>
      </c>
      <c r="O9" s="172"/>
      <c r="P9" s="171">
        <v>135954327447</v>
      </c>
      <c r="Q9" s="172"/>
      <c r="R9" s="171">
        <v>0</v>
      </c>
      <c r="S9" s="172"/>
      <c r="T9" s="171">
        <v>135954327447</v>
      </c>
      <c r="V9" s="172"/>
      <c r="W9" s="172"/>
    </row>
    <row r="10" spans="1:24" ht="19.5" customHeight="1" x14ac:dyDescent="0.45">
      <c r="A10" s="188" t="s">
        <v>73</v>
      </c>
      <c r="C10" s="140" t="s">
        <v>250</v>
      </c>
      <c r="D10" s="8"/>
      <c r="E10" s="140" t="s">
        <v>75</v>
      </c>
      <c r="F10" s="8"/>
      <c r="G10" s="8"/>
      <c r="H10" s="175">
        <v>23</v>
      </c>
      <c r="J10" s="171">
        <v>10654458889</v>
      </c>
      <c r="K10" s="171"/>
      <c r="L10" s="171">
        <v>0</v>
      </c>
      <c r="M10" s="171"/>
      <c r="N10" s="171">
        <v>10654458889</v>
      </c>
      <c r="O10" s="171"/>
      <c r="P10" s="171">
        <v>79570000086</v>
      </c>
      <c r="Q10" s="171"/>
      <c r="R10" s="171">
        <v>0</v>
      </c>
      <c r="S10" s="171"/>
      <c r="T10" s="171">
        <v>79570000086</v>
      </c>
      <c r="V10" s="172"/>
      <c r="W10" s="172"/>
    </row>
    <row r="11" spans="1:24" ht="19.5" customHeight="1" x14ac:dyDescent="0.45">
      <c r="A11" s="34" t="s">
        <v>79</v>
      </c>
      <c r="C11" s="140" t="s">
        <v>250</v>
      </c>
      <c r="D11" s="176"/>
      <c r="E11" s="179" t="s">
        <v>81</v>
      </c>
      <c r="F11" s="176"/>
      <c r="G11" s="176"/>
      <c r="H11" s="175">
        <v>23</v>
      </c>
      <c r="J11" s="171">
        <v>18560139981</v>
      </c>
      <c r="K11" s="171"/>
      <c r="L11" s="171">
        <v>0</v>
      </c>
      <c r="M11" s="171"/>
      <c r="N11" s="171">
        <v>18560139981</v>
      </c>
      <c r="O11" s="171"/>
      <c r="P11" s="171">
        <v>138485150685</v>
      </c>
      <c r="Q11" s="171"/>
      <c r="R11" s="171">
        <v>0</v>
      </c>
      <c r="S11" s="171"/>
      <c r="T11" s="171">
        <v>138485150685</v>
      </c>
      <c r="V11" s="172"/>
      <c r="W11" s="172"/>
      <c r="X11" s="172"/>
    </row>
    <row r="12" spans="1:24" ht="19.5" customHeight="1" x14ac:dyDescent="0.45">
      <c r="A12" s="34" t="s">
        <v>193</v>
      </c>
      <c r="C12" s="179" t="s">
        <v>250</v>
      </c>
      <c r="D12" s="176"/>
      <c r="E12" s="179" t="s">
        <v>198</v>
      </c>
      <c r="F12" s="176"/>
      <c r="G12" s="176"/>
      <c r="H12" s="175">
        <v>23</v>
      </c>
      <c r="J12" s="171">
        <v>38014650000</v>
      </c>
      <c r="K12" s="171"/>
      <c r="L12" s="171">
        <v>0</v>
      </c>
      <c r="M12" s="171"/>
      <c r="N12" s="171">
        <v>38014650000</v>
      </c>
      <c r="O12" s="171"/>
      <c r="P12" s="171">
        <v>79993589907</v>
      </c>
      <c r="Q12" s="171"/>
      <c r="R12" s="171">
        <v>0</v>
      </c>
      <c r="S12" s="171"/>
      <c r="T12" s="171">
        <v>79993589907</v>
      </c>
      <c r="V12" s="172"/>
      <c r="W12" s="172"/>
      <c r="X12" s="172"/>
    </row>
    <row r="13" spans="1:24" ht="19.5" customHeight="1" x14ac:dyDescent="0.45">
      <c r="A13" s="125" t="s">
        <v>134</v>
      </c>
      <c r="C13" s="140" t="s">
        <v>250</v>
      </c>
      <c r="D13" s="176"/>
      <c r="E13" s="179" t="s">
        <v>164</v>
      </c>
      <c r="F13" s="176"/>
      <c r="G13" s="176"/>
      <c r="H13" s="175">
        <v>23</v>
      </c>
      <c r="J13" s="171">
        <v>0</v>
      </c>
      <c r="K13" s="171"/>
      <c r="L13" s="171">
        <v>0</v>
      </c>
      <c r="M13" s="171"/>
      <c r="N13" s="171">
        <v>0</v>
      </c>
      <c r="O13" s="171"/>
      <c r="P13" s="171">
        <v>6670374537</v>
      </c>
      <c r="Q13" s="171"/>
      <c r="R13" s="171">
        <v>0</v>
      </c>
      <c r="S13" s="171"/>
      <c r="T13" s="171">
        <v>6670374537</v>
      </c>
      <c r="V13" s="172"/>
      <c r="W13" s="172"/>
      <c r="X13" s="172"/>
    </row>
    <row r="14" spans="1:24" ht="19.5" customHeight="1" x14ac:dyDescent="0.45">
      <c r="A14" s="34" t="s">
        <v>70</v>
      </c>
      <c r="C14" s="179"/>
      <c r="D14" s="8"/>
      <c r="E14" s="178" t="s">
        <v>72</v>
      </c>
      <c r="F14" s="8"/>
      <c r="G14" s="8"/>
      <c r="H14" s="180">
        <v>23</v>
      </c>
      <c r="J14" s="37">
        <v>32668793533</v>
      </c>
      <c r="L14" s="171">
        <v>0</v>
      </c>
      <c r="N14" s="171">
        <v>32668793533</v>
      </c>
      <c r="P14" s="37">
        <v>357963901635</v>
      </c>
      <c r="R14" s="171">
        <v>0</v>
      </c>
      <c r="T14" s="171">
        <v>357963901635</v>
      </c>
      <c r="V14" s="172"/>
      <c r="W14" s="172"/>
    </row>
    <row r="15" spans="1:24" ht="19.5" customHeight="1" x14ac:dyDescent="0.45">
      <c r="A15" s="125" t="s">
        <v>76</v>
      </c>
      <c r="C15" s="179"/>
      <c r="D15" s="8"/>
      <c r="E15" s="178" t="s">
        <v>78</v>
      </c>
      <c r="F15" s="8"/>
      <c r="G15" s="8"/>
      <c r="H15" s="180">
        <v>20.5</v>
      </c>
      <c r="J15" s="37">
        <v>36725644922</v>
      </c>
      <c r="L15" s="171">
        <v>0</v>
      </c>
      <c r="N15" s="171">
        <v>36725644922</v>
      </c>
      <c r="P15" s="37">
        <v>357657295901</v>
      </c>
      <c r="R15" s="171">
        <v>0</v>
      </c>
      <c r="T15" s="171">
        <v>357657295901</v>
      </c>
      <c r="V15" s="172"/>
      <c r="W15" s="172"/>
    </row>
    <row r="16" spans="1:24" ht="19.5" customHeight="1" x14ac:dyDescent="0.45">
      <c r="A16" s="170" t="s">
        <v>254</v>
      </c>
      <c r="C16" s="179"/>
      <c r="D16" s="176"/>
      <c r="E16" s="177" t="s">
        <v>257</v>
      </c>
      <c r="F16" s="176"/>
      <c r="G16" s="176"/>
      <c r="H16" s="180">
        <v>18</v>
      </c>
      <c r="J16" s="37">
        <v>9771045008</v>
      </c>
      <c r="L16" s="171">
        <v>0</v>
      </c>
      <c r="N16" s="171">
        <v>9771045008</v>
      </c>
      <c r="P16" s="37">
        <v>17156895485</v>
      </c>
      <c r="R16" s="171">
        <v>0</v>
      </c>
      <c r="T16" s="171">
        <v>17156895485</v>
      </c>
      <c r="V16" s="172"/>
      <c r="W16" s="172"/>
    </row>
    <row r="17" spans="1:24" ht="19.5" customHeight="1" x14ac:dyDescent="0.45">
      <c r="A17" s="170" t="s">
        <v>253</v>
      </c>
      <c r="C17" s="179"/>
      <c r="D17" s="176"/>
      <c r="E17" s="177" t="s">
        <v>256</v>
      </c>
      <c r="F17" s="176"/>
      <c r="G17" s="176"/>
      <c r="H17" s="180">
        <v>18</v>
      </c>
      <c r="J17" s="37">
        <v>65069714572</v>
      </c>
      <c r="L17" s="171">
        <v>0</v>
      </c>
      <c r="N17" s="171">
        <v>65069714572</v>
      </c>
      <c r="P17" s="37">
        <v>115691459202</v>
      </c>
      <c r="R17" s="171">
        <v>0</v>
      </c>
      <c r="T17" s="171">
        <v>115691459202</v>
      </c>
      <c r="V17" s="172"/>
      <c r="W17" s="172"/>
    </row>
    <row r="18" spans="1:24" ht="19.5" customHeight="1" x14ac:dyDescent="0.45">
      <c r="A18" s="170" t="s">
        <v>252</v>
      </c>
      <c r="C18" s="179"/>
      <c r="D18" s="8"/>
      <c r="E18" s="177" t="s">
        <v>256</v>
      </c>
      <c r="F18" s="8"/>
      <c r="G18" s="8"/>
      <c r="H18" s="180">
        <v>18</v>
      </c>
      <c r="J18" s="37">
        <v>30021006387</v>
      </c>
      <c r="L18" s="171">
        <v>0</v>
      </c>
      <c r="N18" s="171">
        <v>30021006387</v>
      </c>
      <c r="P18" s="37">
        <v>52713631828</v>
      </c>
      <c r="R18" s="171">
        <v>0</v>
      </c>
      <c r="T18" s="171">
        <v>52713631828</v>
      </c>
      <c r="V18" s="172"/>
      <c r="W18" s="172"/>
      <c r="X18" s="172"/>
    </row>
    <row r="19" spans="1:24" ht="19.5" customHeight="1" x14ac:dyDescent="0.45">
      <c r="A19" s="170" t="s">
        <v>87</v>
      </c>
      <c r="C19" s="179"/>
      <c r="D19" s="8"/>
      <c r="E19" s="178" t="s">
        <v>88</v>
      </c>
      <c r="F19" s="8"/>
      <c r="G19" s="8"/>
      <c r="H19" s="180">
        <v>18</v>
      </c>
      <c r="J19" s="37">
        <v>0</v>
      </c>
      <c r="L19" s="171">
        <v>0</v>
      </c>
      <c r="N19" s="171">
        <v>0</v>
      </c>
      <c r="P19" s="37">
        <v>2632101606</v>
      </c>
      <c r="R19" s="171">
        <v>0</v>
      </c>
      <c r="T19" s="171">
        <v>2632101606</v>
      </c>
      <c r="V19" s="172"/>
      <c r="W19" s="172"/>
      <c r="X19" s="172"/>
    </row>
    <row r="20" spans="1:24" ht="19.5" customHeight="1" x14ac:dyDescent="0.45">
      <c r="A20" s="170" t="s">
        <v>195</v>
      </c>
      <c r="C20" s="179"/>
      <c r="D20" s="176"/>
      <c r="E20" s="177" t="s">
        <v>200</v>
      </c>
      <c r="F20" s="176"/>
      <c r="G20" s="176"/>
      <c r="H20" s="180">
        <v>18</v>
      </c>
      <c r="J20" s="37">
        <v>0</v>
      </c>
      <c r="L20" s="171">
        <v>0</v>
      </c>
      <c r="N20" s="171">
        <v>0</v>
      </c>
      <c r="P20" s="37">
        <v>6306335120</v>
      </c>
      <c r="R20" s="171">
        <v>0</v>
      </c>
      <c r="T20" s="171">
        <v>6306335120</v>
      </c>
      <c r="V20" s="172"/>
      <c r="W20" s="172"/>
      <c r="X20" s="172"/>
    </row>
    <row r="21" spans="1:24" ht="19.5" customHeight="1" x14ac:dyDescent="0.45">
      <c r="A21" s="170" t="s">
        <v>194</v>
      </c>
      <c r="C21" s="179"/>
      <c r="D21" s="176"/>
      <c r="E21" s="177" t="s">
        <v>200</v>
      </c>
      <c r="F21" s="176"/>
      <c r="G21" s="176"/>
      <c r="H21" s="180">
        <v>18</v>
      </c>
      <c r="J21" s="37">
        <v>24145091734</v>
      </c>
      <c r="L21" s="171">
        <v>0</v>
      </c>
      <c r="N21" s="171">
        <v>24145091734</v>
      </c>
      <c r="P21" s="37">
        <v>67691498002</v>
      </c>
      <c r="R21" s="171">
        <v>0</v>
      </c>
      <c r="T21" s="171">
        <v>67691498002</v>
      </c>
      <c r="V21" s="172"/>
      <c r="W21" s="172"/>
      <c r="X21" s="172"/>
    </row>
    <row r="22" spans="1:24" ht="19.5" customHeight="1" x14ac:dyDescent="0.45">
      <c r="A22" s="170" t="s">
        <v>135</v>
      </c>
      <c r="C22" s="179"/>
      <c r="D22" s="8"/>
      <c r="E22" s="178" t="s">
        <v>165</v>
      </c>
      <c r="F22" s="8"/>
      <c r="G22" s="8"/>
      <c r="H22" s="175">
        <v>17</v>
      </c>
      <c r="J22" s="37">
        <v>0</v>
      </c>
      <c r="L22" s="171">
        <v>0</v>
      </c>
      <c r="N22" s="171">
        <v>0</v>
      </c>
      <c r="P22" s="37">
        <v>12161930498</v>
      </c>
      <c r="R22" s="171">
        <v>0</v>
      </c>
      <c r="T22" s="171">
        <v>12161930498</v>
      </c>
      <c r="V22" s="172"/>
      <c r="W22" s="172"/>
      <c r="X22" s="172"/>
    </row>
    <row r="23" spans="1:24" ht="19.5" customHeight="1" x14ac:dyDescent="0.45">
      <c r="A23" s="58" t="s">
        <v>84</v>
      </c>
      <c r="C23" s="179"/>
      <c r="D23" s="176"/>
      <c r="E23" s="177" t="s">
        <v>86</v>
      </c>
      <c r="F23" s="176"/>
      <c r="G23" s="176"/>
      <c r="H23" s="180">
        <v>18</v>
      </c>
      <c r="J23" s="37">
        <v>13509189</v>
      </c>
      <c r="L23" s="171">
        <v>0</v>
      </c>
      <c r="N23" s="171">
        <v>13509189</v>
      </c>
      <c r="P23" s="37">
        <v>150471073</v>
      </c>
      <c r="R23" s="171">
        <v>0</v>
      </c>
      <c r="T23" s="171">
        <v>150471073</v>
      </c>
      <c r="V23" s="172"/>
      <c r="W23" s="172"/>
      <c r="X23" s="172"/>
    </row>
    <row r="24" spans="1:24" ht="19.5" customHeight="1" x14ac:dyDescent="0.4">
      <c r="A24" s="34" t="s">
        <v>82</v>
      </c>
      <c r="C24" s="179"/>
      <c r="E24" s="206" t="s">
        <v>83</v>
      </c>
      <c r="F24" s="206"/>
      <c r="G24" s="206"/>
      <c r="H24" s="206">
        <v>18</v>
      </c>
      <c r="I24" s="206"/>
      <c r="J24" s="206">
        <v>0</v>
      </c>
      <c r="K24" s="206"/>
      <c r="L24" s="171">
        <v>0</v>
      </c>
      <c r="M24" s="206"/>
      <c r="N24" s="171">
        <v>0</v>
      </c>
      <c r="O24" s="206"/>
      <c r="P24" s="206">
        <v>191732296875</v>
      </c>
      <c r="Q24" s="206"/>
      <c r="R24" s="171">
        <v>0</v>
      </c>
      <c r="S24" s="207"/>
      <c r="T24" s="171">
        <v>191732296875</v>
      </c>
      <c r="V24" s="172"/>
      <c r="W24" s="172"/>
      <c r="X24" s="172"/>
    </row>
    <row r="25" spans="1:24" ht="19.5" customHeight="1" x14ac:dyDescent="0.45">
      <c r="A25" s="34" t="s">
        <v>68</v>
      </c>
      <c r="C25" s="179"/>
      <c r="D25" s="8"/>
      <c r="E25" s="177" t="s">
        <v>69</v>
      </c>
      <c r="F25" s="8"/>
      <c r="G25" s="8"/>
      <c r="H25" s="180">
        <v>18</v>
      </c>
      <c r="J25" s="37">
        <v>0</v>
      </c>
      <c r="L25" s="171">
        <v>0</v>
      </c>
      <c r="N25" s="171">
        <v>0</v>
      </c>
      <c r="P25" s="37">
        <v>319224435415</v>
      </c>
      <c r="R25" s="171">
        <v>0</v>
      </c>
      <c r="T25" s="171">
        <v>319224435415</v>
      </c>
      <c r="V25" s="172"/>
      <c r="W25" s="172"/>
      <c r="X25" s="172"/>
    </row>
    <row r="26" spans="1:24" ht="19.5" customHeight="1" x14ac:dyDescent="0.45">
      <c r="A26" s="34" t="s">
        <v>67</v>
      </c>
      <c r="C26" s="179"/>
      <c r="D26" s="176"/>
      <c r="E26" s="177" t="s">
        <v>30</v>
      </c>
      <c r="F26" s="176"/>
      <c r="G26" s="176"/>
      <c r="H26" s="180">
        <v>16</v>
      </c>
      <c r="J26" s="37">
        <v>0</v>
      </c>
      <c r="L26" s="171">
        <v>0</v>
      </c>
      <c r="N26" s="171">
        <v>0</v>
      </c>
      <c r="P26" s="37">
        <v>124635581467</v>
      </c>
      <c r="R26" s="171">
        <v>0</v>
      </c>
      <c r="T26" s="171">
        <v>124635581467</v>
      </c>
      <c r="V26" s="172"/>
      <c r="W26" s="172"/>
      <c r="X26" s="172"/>
    </row>
    <row r="27" spans="1:24" s="222" customFormat="1" ht="19.5" x14ac:dyDescent="0.45">
      <c r="A27" s="232" t="s">
        <v>177</v>
      </c>
      <c r="C27" s="235" t="s">
        <v>250</v>
      </c>
      <c r="D27" s="235"/>
      <c r="E27" s="235" t="s">
        <v>250</v>
      </c>
      <c r="F27" s="236"/>
      <c r="G27" s="158">
        <v>96510736993</v>
      </c>
      <c r="H27" s="175">
        <v>22.5</v>
      </c>
      <c r="I27" s="158">
        <v>593808854103</v>
      </c>
      <c r="J27" s="80">
        <v>96530327757</v>
      </c>
      <c r="K27" s="234"/>
      <c r="L27" s="171">
        <v>-19590764</v>
      </c>
      <c r="M27"/>
      <c r="N27" s="171">
        <v>96510736993</v>
      </c>
      <c r="P27" s="158">
        <v>593808854103</v>
      </c>
      <c r="Q27" s="236"/>
      <c r="R27" s="171">
        <v>-380079093</v>
      </c>
      <c r="T27" s="171">
        <v>593428775010</v>
      </c>
    </row>
    <row r="28" spans="1:24" s="222" customFormat="1" ht="19.5" x14ac:dyDescent="0.45">
      <c r="A28" s="232" t="s">
        <v>175</v>
      </c>
      <c r="C28" s="235" t="s">
        <v>250</v>
      </c>
      <c r="D28" s="234"/>
      <c r="E28" s="235" t="s">
        <v>250</v>
      </c>
      <c r="F28" s="236"/>
      <c r="G28" s="158">
        <v>48566522982</v>
      </c>
      <c r="H28" s="175">
        <v>22.5</v>
      </c>
      <c r="I28" s="158">
        <v>440673462629</v>
      </c>
      <c r="J28" s="80">
        <v>48798861140</v>
      </c>
      <c r="K28" s="234"/>
      <c r="L28" s="171">
        <v>-232338158</v>
      </c>
      <c r="M28" s="78">
        <v>440083639301</v>
      </c>
      <c r="N28" s="171">
        <v>48566522982</v>
      </c>
      <c r="P28" s="158">
        <v>440673462629</v>
      </c>
      <c r="Q28" s="236"/>
      <c r="R28" s="171">
        <v>-589823328</v>
      </c>
      <c r="T28" s="171">
        <v>440083639301</v>
      </c>
    </row>
    <row r="29" spans="1:24" s="222" customFormat="1" ht="19.5" x14ac:dyDescent="0.45">
      <c r="A29" s="232" t="s">
        <v>178</v>
      </c>
      <c r="C29" s="235" t="s">
        <v>250</v>
      </c>
      <c r="D29" s="234"/>
      <c r="E29" s="235" t="s">
        <v>250</v>
      </c>
      <c r="F29" s="236"/>
      <c r="G29" s="158">
        <v>96913476149</v>
      </c>
      <c r="H29" s="175">
        <v>22.5</v>
      </c>
      <c r="I29" s="158">
        <v>418141529668</v>
      </c>
      <c r="J29" s="80">
        <v>96911065338</v>
      </c>
      <c r="K29" s="234"/>
      <c r="L29" s="171">
        <v>2410811</v>
      </c>
      <c r="M29" s="78">
        <v>417796539697</v>
      </c>
      <c r="N29" s="171">
        <v>96913476149</v>
      </c>
      <c r="P29" s="158">
        <v>418141529668</v>
      </c>
      <c r="Q29" s="236"/>
      <c r="R29" s="171">
        <v>-344989971</v>
      </c>
      <c r="T29" s="171">
        <v>417796539697</v>
      </c>
    </row>
    <row r="30" spans="1:24" s="222" customFormat="1" ht="19.5" x14ac:dyDescent="0.45">
      <c r="A30" s="232" t="s">
        <v>190</v>
      </c>
      <c r="C30" s="235" t="s">
        <v>250</v>
      </c>
      <c r="D30" s="234"/>
      <c r="E30" s="235" t="s">
        <v>250</v>
      </c>
      <c r="F30" s="236"/>
      <c r="G30" s="158">
        <v>14380354191</v>
      </c>
      <c r="H30" s="175">
        <v>22.5</v>
      </c>
      <c r="I30" s="158">
        <v>47588502119</v>
      </c>
      <c r="J30" s="80">
        <v>14391780854</v>
      </c>
      <c r="K30" s="234"/>
      <c r="L30" s="171">
        <v>-11426663</v>
      </c>
      <c r="M30" s="78">
        <v>47521862108</v>
      </c>
      <c r="N30" s="171">
        <v>14380354191</v>
      </c>
      <c r="P30" s="158">
        <v>47588502119</v>
      </c>
      <c r="Q30" s="236"/>
      <c r="R30" s="171">
        <v>-66640011</v>
      </c>
      <c r="T30" s="171">
        <v>47521862108</v>
      </c>
    </row>
    <row r="31" spans="1:24" s="222" customFormat="1" ht="19.5" x14ac:dyDescent="0.45">
      <c r="A31" s="232" t="s">
        <v>262</v>
      </c>
      <c r="C31" s="235" t="s">
        <v>250</v>
      </c>
      <c r="D31" s="234"/>
      <c r="E31" s="235" t="s">
        <v>250</v>
      </c>
      <c r="F31" s="236"/>
      <c r="G31" s="158">
        <v>0</v>
      </c>
      <c r="H31" s="175">
        <v>22.5</v>
      </c>
      <c r="I31" s="158">
        <v>6393442624</v>
      </c>
      <c r="J31" s="80">
        <v>0</v>
      </c>
      <c r="K31" s="234"/>
      <c r="L31" s="171">
        <v>0</v>
      </c>
      <c r="M31" s="78">
        <v>6393442624</v>
      </c>
      <c r="N31" s="171">
        <v>0</v>
      </c>
      <c r="P31" s="158">
        <v>6393442624</v>
      </c>
      <c r="Q31" s="236"/>
      <c r="R31" s="171">
        <v>0</v>
      </c>
      <c r="T31" s="171">
        <v>6393442624</v>
      </c>
    </row>
    <row r="32" spans="1:24" s="222" customFormat="1" ht="19.5" x14ac:dyDescent="0.45">
      <c r="A32" s="232" t="s">
        <v>247</v>
      </c>
      <c r="C32" s="235" t="s">
        <v>250</v>
      </c>
      <c r="D32" s="234"/>
      <c r="E32" s="235" t="s">
        <v>250</v>
      </c>
      <c r="F32" s="236"/>
      <c r="G32" s="158">
        <v>12295081950</v>
      </c>
      <c r="H32" s="175">
        <v>22.5</v>
      </c>
      <c r="I32" s="158">
        <v>33606557330</v>
      </c>
      <c r="J32" s="80">
        <v>12295081950</v>
      </c>
      <c r="K32" s="234"/>
      <c r="L32" s="171">
        <v>0</v>
      </c>
      <c r="M32" s="78">
        <v>33547818611</v>
      </c>
      <c r="N32" s="171">
        <v>12295081950</v>
      </c>
      <c r="P32" s="158">
        <v>33606557330</v>
      </c>
      <c r="Q32" s="236"/>
      <c r="R32" s="171">
        <v>-58738719</v>
      </c>
      <c r="T32" s="171">
        <v>33547818611</v>
      </c>
    </row>
    <row r="33" spans="1:24" s="222" customFormat="1" ht="19.5" x14ac:dyDescent="0.45">
      <c r="A33" s="232" t="s">
        <v>279</v>
      </c>
      <c r="C33" s="235" t="s">
        <v>250</v>
      </c>
      <c r="D33" s="234"/>
      <c r="E33" s="235" t="s">
        <v>250</v>
      </c>
      <c r="F33" s="236"/>
      <c r="G33" s="158">
        <v>0</v>
      </c>
      <c r="H33" s="180">
        <v>0</v>
      </c>
      <c r="I33" s="158">
        <v>3357247</v>
      </c>
      <c r="J33" s="80">
        <v>0</v>
      </c>
      <c r="K33" s="234"/>
      <c r="L33" s="171">
        <v>0</v>
      </c>
      <c r="M33" s="78">
        <v>3357247</v>
      </c>
      <c r="N33" s="171">
        <v>0</v>
      </c>
      <c r="P33" s="158">
        <v>3357247</v>
      </c>
      <c r="Q33" s="236"/>
      <c r="R33" s="171">
        <v>0</v>
      </c>
      <c r="T33" s="171">
        <v>3357247</v>
      </c>
    </row>
    <row r="34" spans="1:24" s="222" customFormat="1" ht="19.5" x14ac:dyDescent="0.45">
      <c r="A34" s="232" t="s">
        <v>280</v>
      </c>
      <c r="C34" s="235" t="s">
        <v>250</v>
      </c>
      <c r="D34" s="234"/>
      <c r="E34" s="235" t="s">
        <v>250</v>
      </c>
      <c r="F34" s="236"/>
      <c r="G34" s="158">
        <v>12458</v>
      </c>
      <c r="H34" s="180">
        <v>0</v>
      </c>
      <c r="I34" s="158">
        <v>208139</v>
      </c>
      <c r="J34" s="80">
        <v>12458</v>
      </c>
      <c r="K34" s="234"/>
      <c r="L34" s="171">
        <v>0</v>
      </c>
      <c r="M34" s="78">
        <v>208139</v>
      </c>
      <c r="N34" s="171">
        <v>12458</v>
      </c>
      <c r="P34" s="158">
        <v>208139</v>
      </c>
      <c r="Q34" s="236"/>
      <c r="R34" s="171">
        <v>0</v>
      </c>
      <c r="T34" s="171">
        <v>208139</v>
      </c>
    </row>
    <row r="35" spans="1:24" s="222" customFormat="1" ht="19.5" x14ac:dyDescent="0.45">
      <c r="A35" s="232" t="s">
        <v>281</v>
      </c>
      <c r="C35" s="235" t="s">
        <v>250</v>
      </c>
      <c r="D35" s="234"/>
      <c r="E35" s="235" t="s">
        <v>250</v>
      </c>
      <c r="F35" s="236"/>
      <c r="G35" s="158">
        <v>0</v>
      </c>
      <c r="H35" s="180">
        <v>0</v>
      </c>
      <c r="I35" s="158">
        <v>1629925</v>
      </c>
      <c r="J35" s="80">
        <v>0</v>
      </c>
      <c r="K35" s="234"/>
      <c r="L35" s="171">
        <v>0</v>
      </c>
      <c r="M35" s="78">
        <v>1629925</v>
      </c>
      <c r="N35" s="171">
        <v>0</v>
      </c>
      <c r="P35" s="158">
        <v>1629925</v>
      </c>
      <c r="Q35" s="236"/>
      <c r="R35" s="171">
        <v>0</v>
      </c>
      <c r="T35" s="171">
        <v>1629925</v>
      </c>
    </row>
    <row r="36" spans="1:24" s="222" customFormat="1" ht="19.5" x14ac:dyDescent="0.45">
      <c r="A36" s="232" t="s">
        <v>282</v>
      </c>
      <c r="C36" s="235" t="s">
        <v>250</v>
      </c>
      <c r="D36" s="234"/>
      <c r="E36" s="235" t="s">
        <v>250</v>
      </c>
      <c r="F36" s="236"/>
      <c r="G36" s="158">
        <v>202119</v>
      </c>
      <c r="H36" s="180">
        <v>0</v>
      </c>
      <c r="I36" s="158">
        <v>7048116</v>
      </c>
      <c r="J36" s="80">
        <v>202119</v>
      </c>
      <c r="K36" s="234"/>
      <c r="L36" s="171">
        <v>0</v>
      </c>
      <c r="M36" s="78">
        <v>7048116</v>
      </c>
      <c r="N36" s="171">
        <v>202119</v>
      </c>
      <c r="P36" s="158">
        <v>7048116</v>
      </c>
      <c r="Q36" s="236"/>
      <c r="R36" s="171">
        <v>0</v>
      </c>
      <c r="T36" s="171">
        <v>7048116</v>
      </c>
    </row>
    <row r="37" spans="1:24" s="222" customFormat="1" ht="19.5" x14ac:dyDescent="0.45">
      <c r="A37" s="232" t="s">
        <v>283</v>
      </c>
      <c r="C37" s="235" t="s">
        <v>250</v>
      </c>
      <c r="D37" s="234"/>
      <c r="E37" s="235" t="s">
        <v>250</v>
      </c>
      <c r="F37" s="236"/>
      <c r="G37" s="158">
        <v>1017129406</v>
      </c>
      <c r="H37" s="180">
        <v>0</v>
      </c>
      <c r="I37" s="158">
        <v>1017190794</v>
      </c>
      <c r="J37" s="80">
        <v>1017129406</v>
      </c>
      <c r="K37" s="234"/>
      <c r="L37" s="171">
        <v>0</v>
      </c>
      <c r="M37" s="78">
        <v>1017190794</v>
      </c>
      <c r="N37" s="171">
        <v>1017129406</v>
      </c>
      <c r="P37" s="158">
        <v>1017190794</v>
      </c>
      <c r="Q37" s="236"/>
      <c r="R37" s="171">
        <v>0</v>
      </c>
      <c r="T37" s="171">
        <v>1017190794</v>
      </c>
    </row>
    <row r="38" spans="1:24" s="222" customFormat="1" ht="19.5" x14ac:dyDescent="0.45">
      <c r="A38" s="232" t="s">
        <v>284</v>
      </c>
      <c r="C38" s="235" t="s">
        <v>250</v>
      </c>
      <c r="D38" s="234"/>
      <c r="E38" s="235" t="s">
        <v>250</v>
      </c>
      <c r="F38" s="236"/>
      <c r="G38" s="158">
        <v>3404</v>
      </c>
      <c r="H38" s="180">
        <v>0</v>
      </c>
      <c r="I38" s="158">
        <v>27427</v>
      </c>
      <c r="J38" s="80">
        <v>3404</v>
      </c>
      <c r="K38" s="234"/>
      <c r="L38" s="171">
        <v>0</v>
      </c>
      <c r="M38" s="78">
        <v>27427</v>
      </c>
      <c r="N38" s="171">
        <v>3404</v>
      </c>
      <c r="P38" s="158">
        <v>27427</v>
      </c>
      <c r="Q38" s="236"/>
      <c r="R38" s="171">
        <v>0</v>
      </c>
      <c r="T38" s="171">
        <v>27427</v>
      </c>
    </row>
    <row r="39" spans="1:24" s="222" customFormat="1" ht="19.5" x14ac:dyDescent="0.45">
      <c r="A39" s="232" t="s">
        <v>285</v>
      </c>
      <c r="C39" s="235" t="s">
        <v>250</v>
      </c>
      <c r="D39" s="234"/>
      <c r="E39" s="235" t="s">
        <v>250</v>
      </c>
      <c r="F39" s="236"/>
      <c r="G39" s="158">
        <v>2876</v>
      </c>
      <c r="H39" s="180">
        <v>0</v>
      </c>
      <c r="I39" s="158">
        <v>28537</v>
      </c>
      <c r="J39" s="80">
        <v>2876</v>
      </c>
      <c r="K39" s="234"/>
      <c r="L39" s="171">
        <v>0</v>
      </c>
      <c r="M39" s="78">
        <v>28537</v>
      </c>
      <c r="N39" s="171">
        <v>2876</v>
      </c>
      <c r="P39" s="158">
        <v>28537</v>
      </c>
      <c r="Q39" s="236"/>
      <c r="R39" s="171">
        <v>0</v>
      </c>
      <c r="T39" s="171">
        <v>28537</v>
      </c>
    </row>
    <row r="40" spans="1:24" s="222" customFormat="1" ht="19.5" x14ac:dyDescent="0.45">
      <c r="A40" s="232" t="s">
        <v>286</v>
      </c>
      <c r="C40" s="235" t="s">
        <v>250</v>
      </c>
      <c r="D40" s="234"/>
      <c r="E40" s="235" t="s">
        <v>250</v>
      </c>
      <c r="F40" s="236"/>
      <c r="G40" s="158">
        <v>2868</v>
      </c>
      <c r="H40" s="180">
        <v>0</v>
      </c>
      <c r="I40" s="158">
        <v>2868</v>
      </c>
      <c r="J40" s="80">
        <v>2868</v>
      </c>
      <c r="K40" s="234"/>
      <c r="L40" s="171">
        <v>0</v>
      </c>
      <c r="M40" s="78">
        <v>2868</v>
      </c>
      <c r="N40" s="171">
        <v>2868</v>
      </c>
      <c r="P40" s="158">
        <v>2868</v>
      </c>
      <c r="Q40" s="236"/>
      <c r="R40" s="171">
        <v>0</v>
      </c>
      <c r="T40" s="171">
        <v>2868</v>
      </c>
    </row>
    <row r="41" spans="1:24" ht="21.75" customHeight="1" thickBot="1" x14ac:dyDescent="0.25">
      <c r="C41" s="35"/>
      <c r="D41" s="63"/>
      <c r="E41" s="35"/>
      <c r="H41" s="29"/>
      <c r="J41" s="29">
        <f>SUM(J8:J40)</f>
        <v>640103132352</v>
      </c>
      <c r="K41" s="70"/>
      <c r="L41" s="209">
        <f>SUM(L8:L40)</f>
        <v>-260944774</v>
      </c>
      <c r="M41" s="70"/>
      <c r="N41" s="29">
        <f>SUM(N8:N40)</f>
        <v>639842187578</v>
      </c>
      <c r="O41" s="70"/>
      <c r="P41" s="29">
        <f>SUM(P8:P40)</f>
        <v>3767252236969</v>
      </c>
      <c r="Q41" s="70"/>
      <c r="R41" s="237">
        <f>SUM(R8:R40)</f>
        <v>-1440271122</v>
      </c>
      <c r="S41" s="70"/>
      <c r="T41" s="29">
        <f>SUM(T8:T40)</f>
        <v>3765811965847</v>
      </c>
      <c r="V41" s="96" t="s">
        <v>273</v>
      </c>
      <c r="X41" s="172"/>
    </row>
    <row r="42" spans="1:24" ht="13.5" thickTop="1" x14ac:dyDescent="0.2"/>
  </sheetData>
  <sheetProtection algorithmName="SHA-512" hashValue="jBnh/tv8x8bXqJyF464caOLhL6Ee/4U74MCXLy9pQqaFTRoSHgC/HiDum+6pVlaiGKkytFz20gskKyhGfv87pg==" saltValue="CGywu+HHA58cVnPcc3UVhA==" spinCount="100000" sheet="1" objects="1" scenarios="1" selectLockedCells="1" autoFilter="0" selectUnlockedCells="1"/>
  <sortState xmlns:xlrd2="http://schemas.microsoft.com/office/spreadsheetml/2017/richdata2" ref="A8:T26">
    <sortCondition descending="1" ref="T8:T26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6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59999389629810485"/>
    <pageSetUpPr fitToPage="1"/>
  </sheetPr>
  <dimension ref="A1:P25"/>
  <sheetViews>
    <sheetView rightToLeft="1" view="pageBreakPreview" topLeftCell="A4" zoomScaleNormal="100" zoomScaleSheetLayoutView="100" workbookViewId="0">
      <selection activeCell="P28" sqref="P28"/>
    </sheetView>
  </sheetViews>
  <sheetFormatPr defaultRowHeight="12.75" x14ac:dyDescent="0.2"/>
  <cols>
    <col min="1" max="1" width="39" style="222" customWidth="1"/>
    <col min="2" max="2" width="1.28515625" style="222" customWidth="1"/>
    <col min="3" max="3" width="21.140625" style="222" bestFit="1" customWidth="1"/>
    <col min="4" max="4" width="1.28515625" style="222" customWidth="1"/>
    <col min="5" max="5" width="18.85546875" style="222" bestFit="1" customWidth="1"/>
    <col min="6" max="6" width="1.28515625" style="222" customWidth="1"/>
    <col min="7" max="7" width="21.85546875" style="222" bestFit="1" customWidth="1"/>
    <col min="8" max="8" width="1.28515625" style="222" customWidth="1"/>
    <col min="9" max="9" width="22.28515625" style="222" bestFit="1" customWidth="1"/>
    <col min="10" max="10" width="1.28515625" style="222" customWidth="1"/>
    <col min="11" max="11" width="19.140625" style="222" bestFit="1" customWidth="1"/>
    <col min="12" max="12" width="1.28515625" style="222" customWidth="1"/>
    <col min="13" max="13" width="22.85546875" style="222" bestFit="1" customWidth="1"/>
    <col min="14" max="14" width="0.28515625" style="222" customWidth="1"/>
    <col min="15" max="15" width="9.140625" style="222"/>
    <col min="16" max="16" width="21.7109375" style="222" bestFit="1" customWidth="1"/>
    <col min="17" max="16384" width="9.140625" style="222"/>
  </cols>
  <sheetData>
    <row r="1" spans="1:16" ht="25.5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</row>
    <row r="2" spans="1:16" ht="25.5" x14ac:dyDescent="0.2">
      <c r="A2" s="248" t="s">
        <v>101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spans="1:16" ht="25.5" x14ac:dyDescent="0.2">
      <c r="A3" s="248" t="str">
        <f>'صورت وضعیت'!B6</f>
        <v>برای ماه منتهی به 1403/09/30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</row>
    <row r="5" spans="1:16" ht="25.5" x14ac:dyDescent="0.2">
      <c r="A5" s="281" t="s">
        <v>166</v>
      </c>
      <c r="B5" s="281"/>
      <c r="C5" s="281"/>
      <c r="D5" s="281"/>
      <c r="E5" s="281"/>
      <c r="F5" s="281"/>
      <c r="G5" s="281"/>
      <c r="H5" s="281"/>
      <c r="I5" s="281"/>
      <c r="J5" s="281"/>
      <c r="K5" s="281"/>
      <c r="L5" s="281"/>
      <c r="M5" s="281"/>
    </row>
    <row r="6" spans="1:16" ht="21" x14ac:dyDescent="0.2">
      <c r="A6" s="270" t="s">
        <v>104</v>
      </c>
      <c r="C6" s="270" t="s">
        <v>120</v>
      </c>
      <c r="D6" s="270"/>
      <c r="E6" s="270"/>
      <c r="F6" s="270"/>
      <c r="G6" s="270"/>
      <c r="I6" s="270" t="s">
        <v>121</v>
      </c>
      <c r="J6" s="270"/>
      <c r="K6" s="270"/>
      <c r="L6" s="270"/>
      <c r="M6" s="270"/>
    </row>
    <row r="7" spans="1:16" ht="21" x14ac:dyDescent="0.2">
      <c r="A7" s="270"/>
      <c r="C7" s="4" t="s">
        <v>162</v>
      </c>
      <c r="D7" s="233"/>
      <c r="E7" s="4" t="s">
        <v>153</v>
      </c>
      <c r="F7" s="233"/>
      <c r="G7" s="4" t="s">
        <v>163</v>
      </c>
      <c r="I7" s="4" t="s">
        <v>162</v>
      </c>
      <c r="J7" s="233"/>
      <c r="K7" s="4" t="s">
        <v>153</v>
      </c>
      <c r="L7" s="233"/>
      <c r="M7" s="4" t="s">
        <v>163</v>
      </c>
    </row>
    <row r="8" spans="1:16" ht="19.5" x14ac:dyDescent="0.2">
      <c r="A8" s="231" t="s">
        <v>177</v>
      </c>
      <c r="C8" s="80">
        <v>96530327757</v>
      </c>
      <c r="D8" s="234"/>
      <c r="E8" s="171">
        <v>-19590764</v>
      </c>
      <c r="F8" s="236"/>
      <c r="G8" s="158">
        <v>96510736993</v>
      </c>
      <c r="H8" s="236"/>
      <c r="I8" s="158">
        <v>593808854103</v>
      </c>
      <c r="J8" s="236"/>
      <c r="K8" s="171">
        <v>-380079093</v>
      </c>
      <c r="L8" s="234"/>
      <c r="M8" s="81">
        <v>593428775010</v>
      </c>
    </row>
    <row r="9" spans="1:16" ht="19.5" x14ac:dyDescent="0.2">
      <c r="A9" s="231" t="s">
        <v>175</v>
      </c>
      <c r="C9" s="80">
        <v>48798861140</v>
      </c>
      <c r="D9" s="234"/>
      <c r="E9" s="171">
        <v>-232338158</v>
      </c>
      <c r="F9" s="236"/>
      <c r="G9" s="158">
        <v>48566522982</v>
      </c>
      <c r="H9" s="236"/>
      <c r="I9" s="158">
        <v>440673462629</v>
      </c>
      <c r="J9" s="236"/>
      <c r="K9" s="171">
        <v>-589823328</v>
      </c>
      <c r="L9" s="234"/>
      <c r="M9" s="78">
        <v>440083639301</v>
      </c>
    </row>
    <row r="10" spans="1:16" ht="19.5" x14ac:dyDescent="0.2">
      <c r="A10" s="231" t="s">
        <v>178</v>
      </c>
      <c r="C10" s="80">
        <v>96911065338</v>
      </c>
      <c r="D10" s="234"/>
      <c r="E10" s="171">
        <v>2410811</v>
      </c>
      <c r="F10" s="236"/>
      <c r="G10" s="158">
        <v>96913476149</v>
      </c>
      <c r="H10" s="236"/>
      <c r="I10" s="158">
        <v>418141529668</v>
      </c>
      <c r="J10" s="236"/>
      <c r="K10" s="171">
        <v>-344989971</v>
      </c>
      <c r="L10" s="234"/>
      <c r="M10" s="78">
        <v>417796539697</v>
      </c>
    </row>
    <row r="11" spans="1:16" ht="19.5" x14ac:dyDescent="0.2">
      <c r="A11" s="231" t="s">
        <v>190</v>
      </c>
      <c r="C11" s="80">
        <v>14391780854</v>
      </c>
      <c r="D11" s="234"/>
      <c r="E11" s="171">
        <v>-11426663</v>
      </c>
      <c r="F11" s="236"/>
      <c r="G11" s="158">
        <v>14380354191</v>
      </c>
      <c r="H11" s="236"/>
      <c r="I11" s="158">
        <v>47588502119</v>
      </c>
      <c r="J11" s="236"/>
      <c r="K11" s="171">
        <v>-66640011</v>
      </c>
      <c r="L11" s="234"/>
      <c r="M11" s="78">
        <v>47521862108</v>
      </c>
      <c r="P11" s="234"/>
    </row>
    <row r="12" spans="1:16" ht="19.5" x14ac:dyDescent="0.2">
      <c r="A12" s="231" t="s">
        <v>262</v>
      </c>
      <c r="C12" s="80">
        <v>0</v>
      </c>
      <c r="D12" s="234"/>
      <c r="E12" s="171">
        <v>0</v>
      </c>
      <c r="F12" s="236"/>
      <c r="G12" s="158">
        <v>0</v>
      </c>
      <c r="H12" s="236"/>
      <c r="I12" s="158">
        <v>6393442624</v>
      </c>
      <c r="J12" s="236"/>
      <c r="K12" s="171">
        <v>0</v>
      </c>
      <c r="L12" s="234"/>
      <c r="M12" s="78">
        <v>6393442624</v>
      </c>
    </row>
    <row r="13" spans="1:16" ht="19.5" x14ac:dyDescent="0.2">
      <c r="A13" s="231" t="s">
        <v>247</v>
      </c>
      <c r="C13" s="80">
        <v>12295081950</v>
      </c>
      <c r="D13" s="234"/>
      <c r="E13" s="171">
        <v>0</v>
      </c>
      <c r="F13" s="236"/>
      <c r="G13" s="158">
        <v>12295081950</v>
      </c>
      <c r="H13" s="236"/>
      <c r="I13" s="158">
        <v>33606557330</v>
      </c>
      <c r="J13" s="236"/>
      <c r="K13" s="171">
        <v>-58738719</v>
      </c>
      <c r="L13" s="234"/>
      <c r="M13" s="78">
        <v>33547818611</v>
      </c>
    </row>
    <row r="14" spans="1:16" ht="19.5" x14ac:dyDescent="0.2">
      <c r="A14" s="231" t="s">
        <v>279</v>
      </c>
      <c r="C14" s="80">
        <v>0</v>
      </c>
      <c r="D14" s="234"/>
      <c r="E14" s="171">
        <v>0</v>
      </c>
      <c r="F14" s="236"/>
      <c r="G14" s="158">
        <v>0</v>
      </c>
      <c r="H14" s="236"/>
      <c r="I14" s="158">
        <v>3357247</v>
      </c>
      <c r="J14" s="236"/>
      <c r="K14" s="171">
        <v>0</v>
      </c>
      <c r="L14" s="234"/>
      <c r="M14" s="78">
        <v>3357247</v>
      </c>
    </row>
    <row r="15" spans="1:16" ht="19.5" x14ac:dyDescent="0.2">
      <c r="A15" s="231" t="s">
        <v>280</v>
      </c>
      <c r="C15" s="80">
        <v>12458</v>
      </c>
      <c r="D15" s="234"/>
      <c r="E15" s="171">
        <v>0</v>
      </c>
      <c r="F15" s="236"/>
      <c r="G15" s="158">
        <v>12458</v>
      </c>
      <c r="H15" s="236"/>
      <c r="I15" s="158">
        <v>208139</v>
      </c>
      <c r="J15" s="236"/>
      <c r="K15" s="171">
        <v>0</v>
      </c>
      <c r="L15" s="234"/>
      <c r="M15" s="78">
        <v>208139</v>
      </c>
    </row>
    <row r="16" spans="1:16" ht="19.5" x14ac:dyDescent="0.2">
      <c r="A16" s="231" t="s">
        <v>281</v>
      </c>
      <c r="C16" s="80">
        <v>0</v>
      </c>
      <c r="D16" s="234"/>
      <c r="E16" s="171">
        <v>0</v>
      </c>
      <c r="F16" s="236"/>
      <c r="G16" s="158">
        <v>0</v>
      </c>
      <c r="H16" s="236"/>
      <c r="I16" s="158">
        <v>1629925</v>
      </c>
      <c r="J16" s="236"/>
      <c r="K16" s="171">
        <v>0</v>
      </c>
      <c r="L16" s="234"/>
      <c r="M16" s="78">
        <v>1629925</v>
      </c>
    </row>
    <row r="17" spans="1:13" ht="19.5" x14ac:dyDescent="0.2">
      <c r="A17" s="231" t="s">
        <v>282</v>
      </c>
      <c r="C17" s="80">
        <v>202119</v>
      </c>
      <c r="D17" s="234"/>
      <c r="E17" s="171">
        <v>0</v>
      </c>
      <c r="F17" s="236"/>
      <c r="G17" s="158">
        <v>202119</v>
      </c>
      <c r="H17" s="236"/>
      <c r="I17" s="158">
        <v>7048116</v>
      </c>
      <c r="J17" s="236"/>
      <c r="K17" s="171">
        <v>0</v>
      </c>
      <c r="L17" s="234"/>
      <c r="M17" s="78">
        <v>7048116</v>
      </c>
    </row>
    <row r="18" spans="1:13" ht="19.5" x14ac:dyDescent="0.2">
      <c r="A18" s="231" t="s">
        <v>283</v>
      </c>
      <c r="C18" s="80">
        <v>1017129406</v>
      </c>
      <c r="D18" s="234"/>
      <c r="E18" s="171">
        <v>0</v>
      </c>
      <c r="F18" s="236"/>
      <c r="G18" s="158">
        <v>1017129406</v>
      </c>
      <c r="H18" s="236"/>
      <c r="I18" s="158">
        <v>1017190794</v>
      </c>
      <c r="J18" s="236"/>
      <c r="K18" s="171">
        <v>0</v>
      </c>
      <c r="L18" s="234"/>
      <c r="M18" s="78">
        <v>1017190794</v>
      </c>
    </row>
    <row r="19" spans="1:13" ht="19.5" x14ac:dyDescent="0.2">
      <c r="A19" s="231" t="s">
        <v>284</v>
      </c>
      <c r="C19" s="80">
        <v>3404</v>
      </c>
      <c r="D19" s="234"/>
      <c r="E19" s="171">
        <v>0</v>
      </c>
      <c r="F19" s="236"/>
      <c r="G19" s="158">
        <v>3404</v>
      </c>
      <c r="H19" s="236"/>
      <c r="I19" s="158">
        <v>27427</v>
      </c>
      <c r="J19" s="236"/>
      <c r="K19" s="171">
        <v>0</v>
      </c>
      <c r="L19" s="234"/>
      <c r="M19" s="78">
        <v>27427</v>
      </c>
    </row>
    <row r="20" spans="1:13" ht="19.5" x14ac:dyDescent="0.2">
      <c r="A20" s="231" t="s">
        <v>285</v>
      </c>
      <c r="C20" s="80">
        <v>2876</v>
      </c>
      <c r="D20" s="234"/>
      <c r="E20" s="171">
        <v>0</v>
      </c>
      <c r="F20" s="236"/>
      <c r="G20" s="158">
        <v>2876</v>
      </c>
      <c r="H20" s="236"/>
      <c r="I20" s="158">
        <v>28537</v>
      </c>
      <c r="J20" s="236"/>
      <c r="K20" s="171">
        <v>0</v>
      </c>
      <c r="L20" s="234"/>
      <c r="M20" s="78">
        <v>28537</v>
      </c>
    </row>
    <row r="21" spans="1:13" ht="19.5" x14ac:dyDescent="0.2">
      <c r="A21" s="231" t="s">
        <v>286</v>
      </c>
      <c r="C21" s="80">
        <v>2868</v>
      </c>
      <c r="D21" s="234"/>
      <c r="E21" s="171">
        <v>0</v>
      </c>
      <c r="F21" s="236"/>
      <c r="G21" s="158">
        <v>2868</v>
      </c>
      <c r="H21" s="236"/>
      <c r="I21" s="158">
        <v>2868</v>
      </c>
      <c r="J21" s="236"/>
      <c r="K21" s="171">
        <v>0</v>
      </c>
      <c r="L21" s="234"/>
      <c r="M21" s="78">
        <v>2868</v>
      </c>
    </row>
    <row r="22" spans="1:13" ht="21.75" thickBot="1" x14ac:dyDescent="0.25">
      <c r="A22" s="230" t="s">
        <v>23</v>
      </c>
      <c r="C22" s="117">
        <f>SUM(C8:C21)</f>
        <v>269944470170</v>
      </c>
      <c r="D22" s="234"/>
      <c r="E22" s="237">
        <f>SUM(E8:E21)</f>
        <v>-260944774</v>
      </c>
      <c r="F22" s="234"/>
      <c r="G22" s="117">
        <f>SUM(G8:G21)</f>
        <v>269683525396</v>
      </c>
      <c r="H22" s="234"/>
      <c r="I22" s="117">
        <f>SUM(I8:I21)</f>
        <v>1541241841526</v>
      </c>
      <c r="J22" s="234"/>
      <c r="K22" s="237">
        <f>SUM(K8:K21)</f>
        <v>-1440271122</v>
      </c>
      <c r="L22" s="234"/>
      <c r="M22" s="117">
        <f>SUM(M8:M21)</f>
        <v>1539801570404</v>
      </c>
    </row>
    <row r="23" spans="1:13" ht="13.5" thickTop="1" x14ac:dyDescent="0.2">
      <c r="C23" s="234"/>
      <c r="D23" s="234"/>
      <c r="E23" s="234"/>
      <c r="F23" s="234"/>
      <c r="G23" s="234"/>
      <c r="H23" s="234"/>
      <c r="I23" s="234"/>
      <c r="J23" s="234"/>
      <c r="K23" s="234"/>
      <c r="L23" s="234"/>
      <c r="M23" s="234"/>
    </row>
    <row r="25" spans="1:13" x14ac:dyDescent="0.2">
      <c r="C25" s="227"/>
      <c r="E25" s="227"/>
      <c r="G25" s="227"/>
      <c r="I25" s="227"/>
      <c r="K25" s="227"/>
      <c r="M25" s="227"/>
    </row>
  </sheetData>
  <sheetProtection algorithmName="SHA-512" hashValue="I0CFHR5dWxZ+mYAOOT5rph84StjQbCyzSTNjBSzWF6ClpRmKnWDXPzfltW5Yzb3OPHquodaaKnNEyr2UYy8skw==" saltValue="IHHTwGT12SKTX6DXD1NHVw==" spinCount="100000" sheet="1" objects="1" scenarios="1" selectLockedCells="1" autoFilter="0" selectUnlockedCells="1"/>
  <sortState xmlns:xlrd2="http://schemas.microsoft.com/office/spreadsheetml/2017/richdata2" ref="A8:M21">
    <sortCondition descending="1" ref="M8:M21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2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T39"/>
  <sheetViews>
    <sheetView rightToLeft="1" view="pageBreakPreview" topLeftCell="A10" zoomScale="70" zoomScaleNormal="100" zoomScaleSheetLayoutView="70" workbookViewId="0">
      <selection activeCell="T14" sqref="T14"/>
    </sheetView>
  </sheetViews>
  <sheetFormatPr defaultRowHeight="12.75" x14ac:dyDescent="0.2"/>
  <cols>
    <col min="1" max="1" width="30.28515625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19.710937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customWidth="1"/>
    <col min="19" max="19" width="4.5703125" customWidth="1"/>
    <col min="20" max="20" width="14.85546875" bestFit="1" customWidth="1"/>
    <col min="21" max="21" width="19" customWidth="1"/>
    <col min="22" max="22" width="8.85546875" customWidth="1"/>
    <col min="23" max="35" width="9.140625" customWidth="1"/>
    <col min="36" max="36" width="20.7109375" bestFit="1" customWidth="1"/>
    <col min="37" max="37" width="16" bestFit="1" customWidth="1"/>
  </cols>
  <sheetData>
    <row r="1" spans="1:20" ht="29.1" customHeight="1" x14ac:dyDescent="0.25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54"/>
    </row>
    <row r="2" spans="1:20" ht="21.7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</row>
    <row r="3" spans="1:20" ht="21.75" customHeight="1" x14ac:dyDescent="0.2">
      <c r="A3" s="238" t="str">
        <f>'صورت وضعیت'!B6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</row>
    <row r="4" spans="1:20" ht="14.45" customHeight="1" x14ac:dyDescent="0.2"/>
    <row r="5" spans="1:20" ht="20.25" customHeight="1" x14ac:dyDescent="0.2">
      <c r="A5" s="275" t="s">
        <v>167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82"/>
      <c r="T5" s="282"/>
    </row>
    <row r="6" spans="1:20" ht="14.45" customHeight="1" x14ac:dyDescent="0.2">
      <c r="A6" s="258" t="s">
        <v>104</v>
      </c>
      <c r="C6" s="270" t="s">
        <v>120</v>
      </c>
      <c r="D6" s="270"/>
      <c r="E6" s="270"/>
      <c r="F6" s="270"/>
      <c r="G6" s="270"/>
      <c r="H6" s="270"/>
      <c r="I6" s="270"/>
      <c r="K6" s="270" t="s">
        <v>121</v>
      </c>
      <c r="L6" s="270"/>
      <c r="M6" s="270"/>
      <c r="N6" s="270"/>
      <c r="O6" s="270"/>
      <c r="P6" s="270"/>
      <c r="Q6" s="270"/>
      <c r="R6" s="270"/>
      <c r="S6" s="282"/>
      <c r="T6" s="282"/>
    </row>
    <row r="7" spans="1:20" ht="38.25" customHeight="1" x14ac:dyDescent="0.2">
      <c r="A7" s="258"/>
      <c r="C7" s="30" t="s">
        <v>7</v>
      </c>
      <c r="D7" s="2"/>
      <c r="E7" s="30" t="s">
        <v>168</v>
      </c>
      <c r="F7" s="2"/>
      <c r="G7" s="30" t="s">
        <v>169</v>
      </c>
      <c r="H7" s="2"/>
      <c r="I7" s="30" t="s">
        <v>170</v>
      </c>
      <c r="K7" s="30" t="s">
        <v>7</v>
      </c>
      <c r="L7" s="2"/>
      <c r="M7" s="30" t="s">
        <v>168</v>
      </c>
      <c r="N7" s="2"/>
      <c r="O7" s="30" t="s">
        <v>169</v>
      </c>
      <c r="P7" s="2"/>
      <c r="Q7" s="221" t="s">
        <v>170</v>
      </c>
      <c r="R7" s="221"/>
      <c r="S7" s="282"/>
      <c r="T7" s="282"/>
    </row>
    <row r="8" spans="1:20" ht="21.75" customHeight="1" x14ac:dyDescent="0.2">
      <c r="A8" s="135" t="s">
        <v>82</v>
      </c>
      <c r="B8" s="222"/>
      <c r="C8" s="158">
        <v>0</v>
      </c>
      <c r="D8" s="158"/>
      <c r="E8" s="158">
        <v>0</v>
      </c>
      <c r="F8" s="158"/>
      <c r="G8" s="158">
        <v>0</v>
      </c>
      <c r="H8" s="158"/>
      <c r="I8" s="158">
        <v>0</v>
      </c>
      <c r="J8" s="158"/>
      <c r="K8" s="158">
        <v>3440000</v>
      </c>
      <c r="L8" s="158"/>
      <c r="M8" s="158">
        <v>3440000000000</v>
      </c>
      <c r="N8" s="158"/>
      <c r="O8" s="158">
        <v>3259480000000</v>
      </c>
      <c r="P8" s="158"/>
      <c r="Q8" s="158">
        <v>180520000000</v>
      </c>
      <c r="R8" s="119"/>
    </row>
    <row r="9" spans="1:20" ht="21.75" customHeight="1" x14ac:dyDescent="0.2">
      <c r="A9" s="150" t="s">
        <v>68</v>
      </c>
      <c r="B9" s="222"/>
      <c r="C9" s="158">
        <v>0</v>
      </c>
      <c r="D9" s="158"/>
      <c r="E9" s="158">
        <v>0</v>
      </c>
      <c r="F9" s="158"/>
      <c r="G9" s="158">
        <v>0</v>
      </c>
      <c r="H9" s="158"/>
      <c r="I9" s="158">
        <v>0</v>
      </c>
      <c r="J9" s="158"/>
      <c r="K9" s="158">
        <v>3433289</v>
      </c>
      <c r="L9" s="158"/>
      <c r="M9" s="158">
        <v>3433289000000</v>
      </c>
      <c r="N9" s="158"/>
      <c r="O9" s="158">
        <v>3274645224122</v>
      </c>
      <c r="P9" s="158"/>
      <c r="Q9" s="158">
        <v>158643775878</v>
      </c>
      <c r="R9" s="119"/>
      <c r="T9" s="27"/>
    </row>
    <row r="10" spans="1:20" ht="21.75" customHeight="1" x14ac:dyDescent="0.2">
      <c r="A10" s="150" t="s">
        <v>67</v>
      </c>
      <c r="B10" s="222"/>
      <c r="C10" s="158">
        <v>0</v>
      </c>
      <c r="D10" s="158"/>
      <c r="E10" s="158">
        <v>0</v>
      </c>
      <c r="F10" s="158"/>
      <c r="G10" s="158">
        <v>0</v>
      </c>
      <c r="H10" s="158"/>
      <c r="I10" s="158">
        <v>0</v>
      </c>
      <c r="J10" s="158"/>
      <c r="K10" s="158">
        <v>1386965</v>
      </c>
      <c r="L10" s="158"/>
      <c r="M10" s="158">
        <v>1386965000000</v>
      </c>
      <c r="N10" s="158"/>
      <c r="O10" s="158">
        <v>1316924480970</v>
      </c>
      <c r="P10" s="158"/>
      <c r="Q10" s="158">
        <v>70040519030</v>
      </c>
      <c r="R10" s="119"/>
    </row>
    <row r="11" spans="1:20" ht="21.75" customHeight="1" x14ac:dyDescent="0.2">
      <c r="A11" s="150" t="s">
        <v>21</v>
      </c>
      <c r="C11" s="158">
        <v>0</v>
      </c>
      <c r="D11" s="158"/>
      <c r="E11" s="158">
        <v>0</v>
      </c>
      <c r="F11" s="158"/>
      <c r="G11" s="158">
        <v>0</v>
      </c>
      <c r="H11" s="158"/>
      <c r="I11" s="158">
        <v>0</v>
      </c>
      <c r="J11" s="158"/>
      <c r="K11" s="158">
        <v>13620691</v>
      </c>
      <c r="L11" s="158"/>
      <c r="M11" s="158">
        <v>94997651374</v>
      </c>
      <c r="N11" s="158"/>
      <c r="O11" s="158">
        <v>75713710992</v>
      </c>
      <c r="P11" s="158"/>
      <c r="Q11" s="158">
        <v>19283940382</v>
      </c>
      <c r="R11" s="119"/>
    </row>
    <row r="12" spans="1:20" ht="21.75" customHeight="1" x14ac:dyDescent="0.2">
      <c r="A12" s="150" t="s">
        <v>194</v>
      </c>
      <c r="C12" s="158">
        <v>0</v>
      </c>
      <c r="D12" s="158"/>
      <c r="E12" s="158">
        <v>0</v>
      </c>
      <c r="F12" s="158"/>
      <c r="G12" s="158">
        <v>0</v>
      </c>
      <c r="H12" s="158"/>
      <c r="I12" s="158">
        <v>0</v>
      </c>
      <c r="J12" s="158"/>
      <c r="K12" s="158">
        <v>730000</v>
      </c>
      <c r="L12" s="158"/>
      <c r="M12" s="158">
        <v>699905209235</v>
      </c>
      <c r="N12" s="158"/>
      <c r="O12" s="158">
        <v>689607500059</v>
      </c>
      <c r="P12" s="158"/>
      <c r="Q12" s="158">
        <v>10297709176</v>
      </c>
      <c r="R12" s="119"/>
    </row>
    <row r="13" spans="1:20" ht="21.75" customHeight="1" x14ac:dyDescent="0.2">
      <c r="A13" s="150" t="s">
        <v>22</v>
      </c>
      <c r="B13" s="222"/>
      <c r="C13" s="158">
        <v>0</v>
      </c>
      <c r="D13" s="158"/>
      <c r="E13" s="158">
        <v>0</v>
      </c>
      <c r="F13" s="158"/>
      <c r="G13" s="158">
        <v>0</v>
      </c>
      <c r="H13" s="158"/>
      <c r="I13" s="158">
        <v>0</v>
      </c>
      <c r="J13" s="158"/>
      <c r="K13" s="158">
        <v>5717057</v>
      </c>
      <c r="L13" s="158"/>
      <c r="M13" s="158">
        <v>44761261658</v>
      </c>
      <c r="N13" s="158"/>
      <c r="O13" s="158">
        <v>53861605200</v>
      </c>
      <c r="P13" s="158"/>
      <c r="Q13" s="158">
        <v>9100343542</v>
      </c>
      <c r="R13" s="119"/>
    </row>
    <row r="14" spans="1:20" ht="21.75" customHeight="1" x14ac:dyDescent="0.2">
      <c r="A14" s="150" t="s">
        <v>135</v>
      </c>
      <c r="B14" s="222"/>
      <c r="C14" s="158">
        <v>0</v>
      </c>
      <c r="D14" s="158"/>
      <c r="E14" s="158">
        <v>0</v>
      </c>
      <c r="F14" s="158"/>
      <c r="G14" s="158">
        <v>0</v>
      </c>
      <c r="H14" s="158"/>
      <c r="I14" s="158">
        <v>0</v>
      </c>
      <c r="J14" s="158"/>
      <c r="K14" s="158">
        <v>205000</v>
      </c>
      <c r="L14" s="158"/>
      <c r="M14" s="158">
        <v>205000000000</v>
      </c>
      <c r="N14" s="158"/>
      <c r="O14" s="158">
        <v>197126159608</v>
      </c>
      <c r="P14" s="158"/>
      <c r="Q14" s="158">
        <v>7873840392</v>
      </c>
      <c r="R14" s="119"/>
    </row>
    <row r="15" spans="1:20" s="222" customFormat="1" ht="21.75" customHeight="1" x14ac:dyDescent="0.2">
      <c r="A15" s="150" t="s">
        <v>272</v>
      </c>
      <c r="B15"/>
      <c r="C15" s="158">
        <v>0</v>
      </c>
      <c r="D15" s="158"/>
      <c r="E15" s="158">
        <v>0</v>
      </c>
      <c r="F15" s="158"/>
      <c r="G15" s="158">
        <v>0</v>
      </c>
      <c r="H15" s="158"/>
      <c r="I15" s="158">
        <v>0</v>
      </c>
      <c r="J15" s="158"/>
      <c r="K15" s="158">
        <v>32085561</v>
      </c>
      <c r="L15" s="158"/>
      <c r="M15" s="158">
        <v>67475934783</v>
      </c>
      <c r="N15" s="158"/>
      <c r="O15" s="158">
        <v>59770577683</v>
      </c>
      <c r="P15" s="158"/>
      <c r="Q15" s="158">
        <v>7705357100</v>
      </c>
      <c r="R15" s="119"/>
    </row>
    <row r="16" spans="1:20" s="222" customFormat="1" ht="21.75" customHeight="1" x14ac:dyDescent="0.2">
      <c r="A16" s="150" t="s">
        <v>17</v>
      </c>
      <c r="B16"/>
      <c r="C16" s="158">
        <v>0</v>
      </c>
      <c r="D16" s="158"/>
      <c r="E16" s="158">
        <v>0</v>
      </c>
      <c r="F16" s="158"/>
      <c r="G16" s="158">
        <v>0</v>
      </c>
      <c r="H16" s="158"/>
      <c r="I16" s="158">
        <v>0</v>
      </c>
      <c r="J16" s="158"/>
      <c r="K16" s="158">
        <v>40000000</v>
      </c>
      <c r="L16" s="158"/>
      <c r="M16" s="158">
        <v>60240000000</v>
      </c>
      <c r="N16" s="158"/>
      <c r="O16" s="158">
        <v>53002746002</v>
      </c>
      <c r="P16" s="158"/>
      <c r="Q16" s="158">
        <v>7237253998</v>
      </c>
      <c r="R16" s="119"/>
    </row>
    <row r="17" spans="1:20" s="222" customFormat="1" ht="21.75" customHeight="1" x14ac:dyDescent="0.2">
      <c r="A17" s="150" t="s">
        <v>14</v>
      </c>
      <c r="B17"/>
      <c r="C17" s="158">
        <v>0</v>
      </c>
      <c r="D17" s="158"/>
      <c r="E17" s="158">
        <v>0</v>
      </c>
      <c r="F17" s="158"/>
      <c r="G17" s="158">
        <v>0</v>
      </c>
      <c r="H17" s="158"/>
      <c r="I17" s="158">
        <v>0</v>
      </c>
      <c r="J17" s="158"/>
      <c r="K17" s="158">
        <v>20000000</v>
      </c>
      <c r="L17" s="158"/>
      <c r="M17" s="158">
        <v>70300000000</v>
      </c>
      <c r="N17" s="158"/>
      <c r="O17" s="158">
        <v>64374678000</v>
      </c>
      <c r="P17" s="158"/>
      <c r="Q17" s="158">
        <v>5925322000</v>
      </c>
      <c r="R17" s="80"/>
    </row>
    <row r="18" spans="1:20" s="222" customFormat="1" ht="21.75" customHeight="1" x14ac:dyDescent="0.2">
      <c r="A18" s="150" t="s">
        <v>195</v>
      </c>
      <c r="B18"/>
      <c r="C18" s="158">
        <v>0</v>
      </c>
      <c r="D18" s="158"/>
      <c r="E18" s="158">
        <v>0</v>
      </c>
      <c r="F18" s="158"/>
      <c r="G18" s="158">
        <v>0</v>
      </c>
      <c r="H18" s="158"/>
      <c r="I18" s="158">
        <v>0</v>
      </c>
      <c r="J18" s="158"/>
      <c r="K18" s="158">
        <v>391000</v>
      </c>
      <c r="L18" s="158"/>
      <c r="M18" s="158">
        <v>374965930390</v>
      </c>
      <c r="N18" s="158"/>
      <c r="O18" s="158">
        <v>369391687809</v>
      </c>
      <c r="P18" s="158"/>
      <c r="Q18" s="158">
        <v>5574242581</v>
      </c>
      <c r="R18" s="80"/>
      <c r="T18" s="227"/>
    </row>
    <row r="19" spans="1:20" s="222" customFormat="1" ht="21.75" customHeight="1" x14ac:dyDescent="0.2">
      <c r="A19" s="150" t="s">
        <v>16</v>
      </c>
      <c r="C19" s="158">
        <v>0</v>
      </c>
      <c r="D19" s="158"/>
      <c r="E19" s="158">
        <v>0</v>
      </c>
      <c r="F19" s="158"/>
      <c r="G19" s="158">
        <v>0</v>
      </c>
      <c r="H19" s="158"/>
      <c r="I19" s="158">
        <v>0</v>
      </c>
      <c r="J19" s="158"/>
      <c r="K19" s="158">
        <v>1362500</v>
      </c>
      <c r="L19" s="158"/>
      <c r="M19" s="158">
        <v>3239708375</v>
      </c>
      <c r="N19" s="158"/>
      <c r="O19" s="158">
        <v>62071054104</v>
      </c>
      <c r="P19" s="158"/>
      <c r="Q19" s="158">
        <v>5508045896</v>
      </c>
      <c r="R19" s="80"/>
    </row>
    <row r="20" spans="1:20" s="222" customFormat="1" ht="21.75" customHeight="1" x14ac:dyDescent="0.2">
      <c r="A20" s="150" t="s">
        <v>253</v>
      </c>
      <c r="B20"/>
      <c r="C20" s="158">
        <v>0</v>
      </c>
      <c r="D20" s="158"/>
      <c r="E20" s="158">
        <v>0</v>
      </c>
      <c r="F20" s="158"/>
      <c r="G20" s="158">
        <v>0</v>
      </c>
      <c r="H20" s="158"/>
      <c r="I20" s="158">
        <v>0</v>
      </c>
      <c r="J20" s="158"/>
      <c r="K20" s="158">
        <v>583000</v>
      </c>
      <c r="L20" s="158"/>
      <c r="M20" s="158">
        <v>499717107685</v>
      </c>
      <c r="N20" s="158"/>
      <c r="O20" s="158">
        <v>494705554711</v>
      </c>
      <c r="P20" s="158"/>
      <c r="Q20" s="158">
        <v>5011552974</v>
      </c>
      <c r="R20" s="80"/>
    </row>
    <row r="21" spans="1:20" s="222" customFormat="1" ht="21.75" customHeight="1" x14ac:dyDescent="0.2">
      <c r="A21" s="150" t="s">
        <v>60</v>
      </c>
      <c r="B21"/>
      <c r="C21" s="158">
        <v>0</v>
      </c>
      <c r="D21" s="158"/>
      <c r="E21" s="158">
        <v>0</v>
      </c>
      <c r="F21" s="158"/>
      <c r="G21" s="158">
        <v>0</v>
      </c>
      <c r="H21" s="158"/>
      <c r="I21" s="158">
        <v>0</v>
      </c>
      <c r="J21" s="158"/>
      <c r="K21" s="158">
        <v>57874</v>
      </c>
      <c r="L21" s="158"/>
      <c r="M21" s="158">
        <v>57874000000</v>
      </c>
      <c r="N21" s="158"/>
      <c r="O21" s="158">
        <v>52881534125</v>
      </c>
      <c r="P21" s="158"/>
      <c r="Q21" s="158">
        <v>4992465875</v>
      </c>
      <c r="R21" s="119"/>
      <c r="T21" s="227"/>
    </row>
    <row r="22" spans="1:20" s="222" customFormat="1" ht="21.75" customHeight="1" x14ac:dyDescent="0.2">
      <c r="A22" s="150" t="s">
        <v>57</v>
      </c>
      <c r="B22"/>
      <c r="C22" s="158">
        <v>0</v>
      </c>
      <c r="D22" s="158"/>
      <c r="E22" s="158">
        <v>0</v>
      </c>
      <c r="F22" s="158"/>
      <c r="G22" s="158">
        <v>0</v>
      </c>
      <c r="H22" s="158"/>
      <c r="I22" s="158">
        <v>0</v>
      </c>
      <c r="J22" s="158"/>
      <c r="K22" s="158">
        <v>49516</v>
      </c>
      <c r="L22" s="158"/>
      <c r="M22" s="158">
        <v>49516000000</v>
      </c>
      <c r="N22" s="158"/>
      <c r="O22" s="158">
        <v>44951034578</v>
      </c>
      <c r="P22" s="158"/>
      <c r="Q22" s="158">
        <v>4564965422</v>
      </c>
      <c r="R22" s="119"/>
    </row>
    <row r="23" spans="1:20" s="222" customFormat="1" ht="21.75" customHeight="1" x14ac:dyDescent="0.2">
      <c r="A23" s="150" t="s">
        <v>126</v>
      </c>
      <c r="C23" s="158">
        <v>0</v>
      </c>
      <c r="D23" s="158"/>
      <c r="E23" s="158">
        <v>0</v>
      </c>
      <c r="F23" s="158"/>
      <c r="G23" s="158">
        <v>0</v>
      </c>
      <c r="H23" s="158"/>
      <c r="I23" s="158">
        <v>0</v>
      </c>
      <c r="J23" s="158"/>
      <c r="K23" s="158">
        <v>7000000</v>
      </c>
      <c r="L23" s="158"/>
      <c r="M23" s="158">
        <v>94595510834</v>
      </c>
      <c r="N23" s="158"/>
      <c r="O23" s="158">
        <v>90597717000</v>
      </c>
      <c r="P23" s="158"/>
      <c r="Q23" s="158">
        <v>4564005880</v>
      </c>
      <c r="R23" s="119"/>
    </row>
    <row r="24" spans="1:20" s="222" customFormat="1" ht="21.75" customHeight="1" x14ac:dyDescent="0.2">
      <c r="A24" s="150" t="s">
        <v>38</v>
      </c>
      <c r="C24" s="158">
        <v>0</v>
      </c>
      <c r="D24" s="158"/>
      <c r="E24" s="158">
        <v>0</v>
      </c>
      <c r="F24" s="158"/>
      <c r="G24" s="158">
        <v>0</v>
      </c>
      <c r="H24" s="158"/>
      <c r="I24" s="158">
        <v>0</v>
      </c>
      <c r="J24" s="158"/>
      <c r="K24" s="158">
        <v>393087</v>
      </c>
      <c r="L24" s="158"/>
      <c r="M24" s="158">
        <v>117693715427</v>
      </c>
      <c r="N24" s="158"/>
      <c r="O24" s="158">
        <v>114375128435</v>
      </c>
      <c r="P24" s="158"/>
      <c r="Q24" s="158">
        <v>3318586992</v>
      </c>
      <c r="R24" s="120"/>
    </row>
    <row r="25" spans="1:20" s="222" customFormat="1" ht="21.75" customHeight="1" x14ac:dyDescent="0.2">
      <c r="A25" s="150" t="s">
        <v>39</v>
      </c>
      <c r="C25" s="158">
        <v>0</v>
      </c>
      <c r="D25" s="158"/>
      <c r="E25" s="158">
        <v>0</v>
      </c>
      <c r="F25" s="158"/>
      <c r="G25" s="158">
        <v>0</v>
      </c>
      <c r="H25" s="158"/>
      <c r="I25" s="158">
        <v>0</v>
      </c>
      <c r="J25" s="158"/>
      <c r="K25" s="158">
        <v>907358</v>
      </c>
      <c r="L25" s="158"/>
      <c r="M25" s="158">
        <v>14494363892</v>
      </c>
      <c r="N25" s="158"/>
      <c r="O25" s="158">
        <v>11963659308</v>
      </c>
      <c r="P25" s="158"/>
      <c r="Q25" s="158">
        <v>2530704584</v>
      </c>
      <c r="R25" s="120"/>
    </row>
    <row r="26" spans="1:20" s="222" customFormat="1" ht="21.75" customHeight="1" x14ac:dyDescent="0.2">
      <c r="A26" s="150" t="s">
        <v>20</v>
      </c>
      <c r="B26"/>
      <c r="C26" s="158">
        <v>0</v>
      </c>
      <c r="D26" s="158"/>
      <c r="E26" s="158">
        <v>0</v>
      </c>
      <c r="F26" s="158"/>
      <c r="G26" s="158">
        <v>0</v>
      </c>
      <c r="H26" s="158"/>
      <c r="I26" s="158">
        <v>0</v>
      </c>
      <c r="J26" s="158"/>
      <c r="K26" s="158">
        <v>15000000</v>
      </c>
      <c r="L26" s="158"/>
      <c r="M26" s="158">
        <v>62670000000</v>
      </c>
      <c r="N26" s="158"/>
      <c r="O26" s="158">
        <v>60164876251</v>
      </c>
      <c r="P26" s="158"/>
      <c r="Q26" s="158">
        <v>2505123749</v>
      </c>
      <c r="R26" s="120"/>
    </row>
    <row r="27" spans="1:20" s="222" customFormat="1" ht="21.75" customHeight="1" x14ac:dyDescent="0.2">
      <c r="A27" s="150" t="s">
        <v>59</v>
      </c>
      <c r="B27"/>
      <c r="C27" s="158">
        <v>0</v>
      </c>
      <c r="D27" s="158"/>
      <c r="E27" s="158">
        <v>0</v>
      </c>
      <c r="F27" s="158"/>
      <c r="G27" s="158">
        <v>0</v>
      </c>
      <c r="H27" s="158"/>
      <c r="I27" s="158">
        <v>0</v>
      </c>
      <c r="J27" s="158"/>
      <c r="K27" s="158">
        <v>33051</v>
      </c>
      <c r="L27" s="158"/>
      <c r="M27" s="158">
        <v>33051000000</v>
      </c>
      <c r="N27" s="158"/>
      <c r="O27" s="158">
        <v>31313997565</v>
      </c>
      <c r="P27" s="158"/>
      <c r="Q27" s="158">
        <v>1737002435</v>
      </c>
      <c r="R27" s="120"/>
    </row>
    <row r="28" spans="1:20" s="222" customFormat="1" ht="21.75" customHeight="1" x14ac:dyDescent="0.2">
      <c r="A28" s="150" t="s">
        <v>61</v>
      </c>
      <c r="B28"/>
      <c r="C28" s="158">
        <v>14722</v>
      </c>
      <c r="D28" s="158"/>
      <c r="E28" s="158">
        <v>14722000000</v>
      </c>
      <c r="F28" s="158"/>
      <c r="G28" s="158">
        <v>13087667039</v>
      </c>
      <c r="H28" s="158"/>
      <c r="I28" s="158">
        <v>1634332961</v>
      </c>
      <c r="J28" s="158"/>
      <c r="K28" s="158">
        <v>14722</v>
      </c>
      <c r="L28" s="158"/>
      <c r="M28" s="158">
        <v>14722000000</v>
      </c>
      <c r="N28" s="158"/>
      <c r="O28" s="158">
        <v>13087667039</v>
      </c>
      <c r="P28" s="158"/>
      <c r="Q28" s="158">
        <v>1634332961</v>
      </c>
      <c r="R28" s="120"/>
    </row>
    <row r="29" spans="1:20" ht="21.75" customHeight="1" x14ac:dyDescent="0.2">
      <c r="A29" s="150" t="s">
        <v>37</v>
      </c>
      <c r="B29" s="222"/>
      <c r="C29" s="158">
        <v>0</v>
      </c>
      <c r="D29" s="158"/>
      <c r="E29" s="158">
        <v>0</v>
      </c>
      <c r="F29" s="158"/>
      <c r="G29" s="158">
        <v>0</v>
      </c>
      <c r="H29" s="158"/>
      <c r="I29" s="158">
        <v>0</v>
      </c>
      <c r="J29" s="158"/>
      <c r="K29" s="158">
        <v>2500000</v>
      </c>
      <c r="L29" s="158"/>
      <c r="M29" s="158">
        <v>26593671877</v>
      </c>
      <c r="N29" s="158"/>
      <c r="O29" s="158">
        <v>25029000000</v>
      </c>
      <c r="P29" s="158"/>
      <c r="Q29" s="158">
        <v>1564671877</v>
      </c>
      <c r="R29" s="120"/>
    </row>
    <row r="30" spans="1:20" ht="21.75" customHeight="1" x14ac:dyDescent="0.2">
      <c r="A30" s="150" t="s">
        <v>64</v>
      </c>
      <c r="B30" s="222"/>
      <c r="C30" s="158">
        <v>11314</v>
      </c>
      <c r="D30" s="158"/>
      <c r="E30" s="158">
        <v>11314000000</v>
      </c>
      <c r="F30" s="158"/>
      <c r="G30" s="158">
        <v>10049690768</v>
      </c>
      <c r="H30" s="158"/>
      <c r="I30" s="158">
        <v>1264309232</v>
      </c>
      <c r="J30" s="158"/>
      <c r="K30" s="158">
        <v>11314</v>
      </c>
      <c r="L30" s="158"/>
      <c r="M30" s="158">
        <v>11314000000</v>
      </c>
      <c r="N30" s="158"/>
      <c r="O30" s="158">
        <v>10049690768</v>
      </c>
      <c r="P30" s="158"/>
      <c r="Q30" s="158">
        <v>1264309232</v>
      </c>
      <c r="R30" s="120"/>
    </row>
    <row r="31" spans="1:20" ht="21.75" customHeight="1" x14ac:dyDescent="0.2">
      <c r="A31" s="150" t="s">
        <v>15</v>
      </c>
      <c r="C31" s="158">
        <v>0</v>
      </c>
      <c r="D31" s="158"/>
      <c r="E31" s="158">
        <v>0</v>
      </c>
      <c r="F31" s="158"/>
      <c r="G31" s="158">
        <v>0</v>
      </c>
      <c r="H31" s="158"/>
      <c r="I31" s="158">
        <v>0</v>
      </c>
      <c r="J31" s="158"/>
      <c r="K31" s="158">
        <v>5000000</v>
      </c>
      <c r="L31" s="158"/>
      <c r="M31" s="158">
        <v>77210000000</v>
      </c>
      <c r="N31" s="158"/>
      <c r="O31" s="158">
        <v>76029914250</v>
      </c>
      <c r="P31" s="158"/>
      <c r="Q31" s="158">
        <v>1180085750</v>
      </c>
      <c r="R31" s="120"/>
    </row>
    <row r="32" spans="1:20" ht="21.75" customHeight="1" x14ac:dyDescent="0.2">
      <c r="A32" s="150" t="s">
        <v>40</v>
      </c>
      <c r="B32" s="222"/>
      <c r="C32" s="158">
        <v>0</v>
      </c>
      <c r="D32" s="158"/>
      <c r="E32" s="158">
        <v>0</v>
      </c>
      <c r="F32" s="158"/>
      <c r="G32" s="158">
        <v>0</v>
      </c>
      <c r="H32" s="158"/>
      <c r="I32" s="158">
        <v>0</v>
      </c>
      <c r="J32" s="158"/>
      <c r="K32" s="158">
        <v>2500000</v>
      </c>
      <c r="L32" s="158"/>
      <c r="M32" s="158">
        <v>26092479400</v>
      </c>
      <c r="N32" s="158"/>
      <c r="O32" s="158">
        <v>25029000000</v>
      </c>
      <c r="P32" s="158"/>
      <c r="Q32" s="158">
        <v>1063479400</v>
      </c>
      <c r="R32" s="120"/>
    </row>
    <row r="33" spans="1:20" ht="21.75" customHeight="1" x14ac:dyDescent="0.2">
      <c r="A33" s="150" t="s">
        <v>58</v>
      </c>
      <c r="C33" s="158">
        <v>0</v>
      </c>
      <c r="D33" s="158"/>
      <c r="E33" s="158">
        <v>0</v>
      </c>
      <c r="F33" s="158"/>
      <c r="G33" s="158">
        <v>0</v>
      </c>
      <c r="H33" s="158"/>
      <c r="I33" s="158">
        <v>0</v>
      </c>
      <c r="J33" s="158"/>
      <c r="K33" s="158">
        <v>3000</v>
      </c>
      <c r="L33" s="158"/>
      <c r="M33" s="158">
        <v>3000000000</v>
      </c>
      <c r="N33" s="158"/>
      <c r="O33" s="158">
        <v>2657731625</v>
      </c>
      <c r="P33" s="158"/>
      <c r="Q33" s="158">
        <v>342268375</v>
      </c>
      <c r="R33" s="120"/>
    </row>
    <row r="34" spans="1:20" ht="21.75" customHeight="1" x14ac:dyDescent="0.2">
      <c r="A34" s="150" t="s">
        <v>18</v>
      </c>
      <c r="B34" s="222"/>
      <c r="C34" s="158">
        <v>0</v>
      </c>
      <c r="D34" s="158"/>
      <c r="E34" s="158">
        <v>0</v>
      </c>
      <c r="F34" s="158"/>
      <c r="G34" s="158">
        <v>0</v>
      </c>
      <c r="H34" s="158"/>
      <c r="I34" s="158">
        <v>0</v>
      </c>
      <c r="J34" s="158"/>
      <c r="K34" s="158">
        <v>654345</v>
      </c>
      <c r="L34" s="158"/>
      <c r="M34" s="158">
        <v>4936928029</v>
      </c>
      <c r="N34" s="158"/>
      <c r="O34" s="158">
        <v>4754801541</v>
      </c>
      <c r="P34" s="158"/>
      <c r="Q34" s="158">
        <v>182126488</v>
      </c>
      <c r="R34" s="120"/>
    </row>
    <row r="35" spans="1:20" ht="21.75" customHeight="1" x14ac:dyDescent="0.2">
      <c r="A35" s="150" t="s">
        <v>84</v>
      </c>
      <c r="C35" s="158">
        <v>1000</v>
      </c>
      <c r="D35" s="158"/>
      <c r="E35" s="158">
        <v>1000000000</v>
      </c>
      <c r="F35" s="158"/>
      <c r="G35" s="158">
        <v>924552394</v>
      </c>
      <c r="H35" s="158"/>
      <c r="I35" s="158">
        <v>75447606</v>
      </c>
      <c r="J35" s="158"/>
      <c r="K35" s="158">
        <v>1000</v>
      </c>
      <c r="L35" s="158"/>
      <c r="M35" s="158">
        <v>1000000000</v>
      </c>
      <c r="N35" s="158"/>
      <c r="O35" s="158">
        <v>924552394</v>
      </c>
      <c r="P35" s="158"/>
      <c r="Q35" s="158">
        <v>75447606</v>
      </c>
      <c r="R35" s="120"/>
    </row>
    <row r="36" spans="1:20" ht="21.75" customHeight="1" x14ac:dyDescent="0.2">
      <c r="A36" s="135" t="s">
        <v>87</v>
      </c>
      <c r="C36" s="158">
        <v>0</v>
      </c>
      <c r="D36" s="158"/>
      <c r="E36" s="158">
        <v>0</v>
      </c>
      <c r="F36" s="158"/>
      <c r="G36" s="158">
        <v>0</v>
      </c>
      <c r="H36" s="158"/>
      <c r="I36" s="158">
        <v>0</v>
      </c>
      <c r="J36" s="158"/>
      <c r="K36" s="158">
        <v>20000</v>
      </c>
      <c r="L36" s="158"/>
      <c r="M36" s="158">
        <v>19996375000</v>
      </c>
      <c r="N36" s="158"/>
      <c r="O36" s="158">
        <v>19996375000</v>
      </c>
      <c r="P36" s="158"/>
      <c r="Q36" s="158">
        <v>0</v>
      </c>
      <c r="R36" s="119"/>
      <c r="T36" s="27"/>
    </row>
    <row r="37" spans="1:20" ht="21.75" customHeight="1" x14ac:dyDescent="0.2">
      <c r="A37" s="135" t="s">
        <v>19</v>
      </c>
      <c r="B37" s="222"/>
      <c r="C37" s="158">
        <v>0</v>
      </c>
      <c r="D37" s="158"/>
      <c r="E37" s="158">
        <v>0</v>
      </c>
      <c r="F37" s="158"/>
      <c r="G37" s="158">
        <v>0</v>
      </c>
      <c r="H37" s="158"/>
      <c r="I37" s="158">
        <v>0</v>
      </c>
      <c r="J37" s="158"/>
      <c r="K37" s="158">
        <v>68565</v>
      </c>
      <c r="L37" s="158"/>
      <c r="M37" s="158">
        <v>456645500</v>
      </c>
      <c r="N37" s="158"/>
      <c r="O37" s="158">
        <v>498662697</v>
      </c>
      <c r="P37" s="158"/>
      <c r="Q37" s="158">
        <v>-42017197</v>
      </c>
      <c r="R37" s="120"/>
    </row>
    <row r="38" spans="1:20" ht="21.75" customHeight="1" x14ac:dyDescent="0.2">
      <c r="A38" s="135" t="s">
        <v>134</v>
      </c>
      <c r="C38" s="158">
        <v>0</v>
      </c>
      <c r="D38" s="158"/>
      <c r="E38" s="158">
        <v>0</v>
      </c>
      <c r="F38" s="158"/>
      <c r="G38" s="158">
        <v>0</v>
      </c>
      <c r="H38" s="158"/>
      <c r="I38" s="158">
        <v>0</v>
      </c>
      <c r="J38" s="158"/>
      <c r="K38" s="158">
        <v>117500</v>
      </c>
      <c r="L38" s="158"/>
      <c r="M38" s="158">
        <v>117483453125</v>
      </c>
      <c r="N38" s="158"/>
      <c r="O38" s="158">
        <v>117536968750</v>
      </c>
      <c r="P38" s="158"/>
      <c r="Q38" s="158">
        <v>-53515625</v>
      </c>
      <c r="R38" s="119"/>
    </row>
    <row r="39" spans="1:20" ht="21.75" customHeight="1" x14ac:dyDescent="0.2">
      <c r="A39" s="32"/>
      <c r="E39" s="55">
        <f>SUM(E8:E38)</f>
        <v>27036000000</v>
      </c>
      <c r="G39" s="55">
        <f>SUM(G8:G38)</f>
        <v>24061910201</v>
      </c>
      <c r="I39" s="55">
        <f>SUM(I8:I38)</f>
        <v>2974089799</v>
      </c>
      <c r="M39" s="55">
        <f>SUM(M8:M38)</f>
        <v>11113556946584</v>
      </c>
      <c r="O39" s="55">
        <f>SUM(O8:O38)</f>
        <v>10672517290586</v>
      </c>
      <c r="Q39" s="118">
        <f>SUM(Q8:Q38)</f>
        <v>524145946753</v>
      </c>
      <c r="R39" s="118"/>
    </row>
  </sheetData>
  <sheetProtection algorithmName="SHA-512" hashValue="f68oFDoMDpH0FM1yse8x9QghnEveqojf+++aX+IC+wM565nFxgZV9yZu7CCrLQ+K6Oolk7paI8glzyOyv8lf2A==" saltValue="xksNeQ5AwbqXpQs3YZynWQ==" spinCount="100000" sheet="1" objects="1" scenarios="1" selectLockedCells="1" autoFilter="0" selectUnlockedCells="1"/>
  <sortState xmlns:xlrd2="http://schemas.microsoft.com/office/spreadsheetml/2017/richdata2" ref="A8:Q38">
    <sortCondition descending="1" ref="Q8:Q38"/>
  </sortState>
  <mergeCells count="8">
    <mergeCell ref="S5:T7"/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paperSize="9" scale="73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4"/>
  <sheetViews>
    <sheetView rightToLeft="1" view="pageBreakPreview" zoomScale="93" zoomScaleNormal="100" zoomScaleSheetLayoutView="93" workbookViewId="0">
      <selection activeCell="J27" sqref="J27"/>
    </sheetView>
  </sheetViews>
  <sheetFormatPr defaultRowHeight="15.75" x14ac:dyDescent="0.4"/>
  <cols>
    <col min="1" max="1" width="26.5703125" style="136" customWidth="1"/>
    <col min="2" max="2" width="0.5703125" style="136" hidden="1" customWidth="1"/>
    <col min="3" max="3" width="0.140625" style="136" hidden="1" customWidth="1"/>
    <col min="4" max="4" width="1" style="136" customWidth="1"/>
    <col min="5" max="5" width="4.7109375" style="136" hidden="1" customWidth="1"/>
    <col min="6" max="6" width="14.28515625" style="136" bestFit="1" customWidth="1"/>
    <col min="7" max="7" width="1.28515625" style="136" customWidth="1"/>
    <col min="8" max="8" width="21.42578125" style="136" bestFit="1" customWidth="1"/>
    <col min="9" max="9" width="1.28515625" style="136" customWidth="1"/>
    <col min="10" max="10" width="21.42578125" style="136" bestFit="1" customWidth="1"/>
    <col min="11" max="11" width="1.28515625" style="136" customWidth="1"/>
    <col min="12" max="12" width="11" style="136" customWidth="1"/>
    <col min="13" max="13" width="1.28515625" style="136" customWidth="1"/>
    <col min="14" max="14" width="13.85546875" style="136" bestFit="1" customWidth="1"/>
    <col min="15" max="15" width="1.28515625" style="136" customWidth="1"/>
    <col min="16" max="16" width="14.28515625" style="136" bestFit="1" customWidth="1"/>
    <col min="17" max="17" width="1.28515625" style="136" customWidth="1"/>
    <col min="18" max="18" width="18.85546875" style="136" bestFit="1" customWidth="1"/>
    <col min="19" max="19" width="1.28515625" style="136" customWidth="1"/>
    <col min="20" max="20" width="14.28515625" style="136" bestFit="1" customWidth="1"/>
    <col min="21" max="21" width="1.28515625" style="136" customWidth="1"/>
    <col min="22" max="22" width="17.5703125" style="136" bestFit="1" customWidth="1"/>
    <col min="23" max="23" width="1.28515625" style="136" customWidth="1"/>
    <col min="24" max="24" width="22" style="136" bestFit="1" customWidth="1"/>
    <col min="25" max="25" width="1.28515625" style="136" customWidth="1"/>
    <col min="26" max="26" width="21.42578125" style="136" bestFit="1" customWidth="1"/>
    <col min="27" max="27" width="1.28515625" style="136" customWidth="1"/>
    <col min="28" max="28" width="16.28515625" style="136" bestFit="1" customWidth="1"/>
    <col min="29" max="29" width="0.28515625" style="136" customWidth="1"/>
    <col min="30" max="30" width="9.140625" style="136"/>
    <col min="31" max="31" width="15.28515625" style="136" bestFit="1" customWidth="1"/>
    <col min="32" max="32" width="8.5703125" style="136" bestFit="1" customWidth="1"/>
    <col min="33" max="16384" width="9.140625" style="136"/>
  </cols>
  <sheetData>
    <row r="1" spans="1:32" ht="21" x14ac:dyDescent="0.4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E1" s="229">
        <v>31212578458881</v>
      </c>
      <c r="AF1" s="229" t="s">
        <v>192</v>
      </c>
    </row>
    <row r="2" spans="1:32" ht="21" x14ac:dyDescent="0.4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</row>
    <row r="3" spans="1:32" ht="21" x14ac:dyDescent="0.4">
      <c r="A3" s="238" t="str">
        <f>'صورت وضعیت'!B6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</row>
    <row r="4" spans="1:32" ht="21" x14ac:dyDescent="0.4">
      <c r="A4" s="214" t="s">
        <v>265</v>
      </c>
      <c r="B4" s="215"/>
      <c r="C4" s="215"/>
      <c r="D4" s="215"/>
      <c r="E4" s="215"/>
      <c r="F4" s="215"/>
      <c r="G4" s="215"/>
      <c r="H4" s="215"/>
      <c r="I4" s="215"/>
      <c r="J4" s="215"/>
      <c r="K4" s="215"/>
      <c r="L4" s="215"/>
      <c r="M4" s="215"/>
      <c r="N4" s="215"/>
      <c r="O4" s="215"/>
      <c r="P4" s="215"/>
      <c r="Q4" s="215"/>
      <c r="R4" s="215"/>
      <c r="S4" s="215"/>
      <c r="T4" s="215"/>
      <c r="U4" s="215"/>
      <c r="V4" s="215"/>
      <c r="W4" s="215"/>
      <c r="X4" s="215"/>
      <c r="Y4" s="215"/>
      <c r="Z4" s="215"/>
      <c r="AA4" s="215"/>
      <c r="AB4" s="215"/>
    </row>
    <row r="5" spans="1:32" ht="21" x14ac:dyDescent="0.4">
      <c r="A5" s="214" t="s">
        <v>266</v>
      </c>
      <c r="B5" s="214"/>
      <c r="C5" s="215"/>
      <c r="D5" s="215"/>
      <c r="E5" s="215"/>
      <c r="F5" s="215"/>
      <c r="G5" s="215"/>
      <c r="H5" s="215"/>
      <c r="I5" s="215"/>
      <c r="J5" s="215"/>
      <c r="K5" s="215"/>
      <c r="L5" s="215"/>
      <c r="M5" s="215"/>
      <c r="N5" s="215"/>
      <c r="O5" s="215"/>
      <c r="P5" s="215"/>
      <c r="Q5" s="215"/>
      <c r="R5" s="215"/>
      <c r="S5" s="215"/>
      <c r="T5" s="215"/>
      <c r="U5" s="215"/>
      <c r="V5" s="215"/>
      <c r="W5" s="215"/>
      <c r="X5" s="215"/>
      <c r="Y5" s="215"/>
      <c r="Z5" s="215"/>
      <c r="AA5" s="215"/>
      <c r="AB5" s="215"/>
    </row>
    <row r="6" spans="1:32" ht="21" x14ac:dyDescent="0.4">
      <c r="F6" s="239" t="s">
        <v>251</v>
      </c>
      <c r="G6" s="239"/>
      <c r="H6" s="239"/>
      <c r="I6" s="239"/>
      <c r="J6" s="239"/>
      <c r="L6" s="239" t="s">
        <v>3</v>
      </c>
      <c r="M6" s="239"/>
      <c r="N6" s="239"/>
      <c r="O6" s="239"/>
      <c r="P6" s="239"/>
      <c r="Q6" s="239"/>
      <c r="R6" s="239"/>
      <c r="T6" s="239" t="s">
        <v>268</v>
      </c>
      <c r="U6" s="239"/>
      <c r="V6" s="239"/>
      <c r="W6" s="239"/>
      <c r="X6" s="239"/>
      <c r="Y6" s="239"/>
      <c r="Z6" s="239"/>
      <c r="AA6" s="239"/>
      <c r="AB6" s="239"/>
    </row>
    <row r="7" spans="1:32" ht="21" customHeight="1" x14ac:dyDescent="0.4">
      <c r="A7" s="246" t="s">
        <v>6</v>
      </c>
      <c r="B7" s="246"/>
      <c r="C7" s="246"/>
      <c r="E7" s="247" t="s">
        <v>7</v>
      </c>
      <c r="F7" s="247"/>
      <c r="G7" s="138"/>
      <c r="H7" s="241" t="s">
        <v>8</v>
      </c>
      <c r="I7" s="138"/>
      <c r="J7" s="241" t="s">
        <v>9</v>
      </c>
      <c r="L7" s="240" t="s">
        <v>4</v>
      </c>
      <c r="M7" s="240"/>
      <c r="N7" s="240"/>
      <c r="O7" s="138"/>
      <c r="P7" s="240" t="s">
        <v>5</v>
      </c>
      <c r="Q7" s="240"/>
      <c r="R7" s="240"/>
      <c r="T7" s="241" t="s">
        <v>7</v>
      </c>
      <c r="U7" s="138"/>
      <c r="V7" s="241" t="s">
        <v>11</v>
      </c>
      <c r="W7" s="138"/>
      <c r="X7" s="241" t="s">
        <v>8</v>
      </c>
      <c r="Y7" s="138"/>
      <c r="Z7" s="241" t="s">
        <v>9</v>
      </c>
      <c r="AA7" s="138"/>
      <c r="AB7" s="243" t="s">
        <v>12</v>
      </c>
    </row>
    <row r="8" spans="1:32" ht="21" x14ac:dyDescent="0.4">
      <c r="A8" s="239"/>
      <c r="B8" s="239"/>
      <c r="C8" s="239"/>
      <c r="E8" s="242"/>
      <c r="F8" s="242"/>
      <c r="H8" s="242"/>
      <c r="J8" s="242"/>
      <c r="L8" s="139" t="s">
        <v>7</v>
      </c>
      <c r="M8" s="138"/>
      <c r="N8" s="139" t="s">
        <v>8</v>
      </c>
      <c r="P8" s="139" t="s">
        <v>7</v>
      </c>
      <c r="Q8" s="138"/>
      <c r="R8" s="139" t="s">
        <v>10</v>
      </c>
      <c r="T8" s="242"/>
      <c r="V8" s="242"/>
      <c r="X8" s="242"/>
      <c r="Z8" s="242"/>
      <c r="AB8" s="244"/>
    </row>
    <row r="9" spans="1:32" ht="18.75" x14ac:dyDescent="0.4">
      <c r="A9" s="154" t="s">
        <v>13</v>
      </c>
      <c r="B9" s="154"/>
      <c r="C9" s="154"/>
      <c r="F9" s="171">
        <v>14152500</v>
      </c>
      <c r="G9" s="171"/>
      <c r="H9" s="171">
        <v>199767895368</v>
      </c>
      <c r="I9" s="171">
        <v>199767895368</v>
      </c>
      <c r="J9" s="171">
        <v>45159219326.25</v>
      </c>
      <c r="K9" s="171">
        <v>45159219326.25</v>
      </c>
      <c r="L9" s="171" t="s">
        <v>173</v>
      </c>
      <c r="M9" s="171"/>
      <c r="N9" s="171" t="s">
        <v>173</v>
      </c>
      <c r="O9" s="171"/>
      <c r="P9" s="171">
        <v>0</v>
      </c>
      <c r="Q9" s="171"/>
      <c r="R9" s="171">
        <v>0</v>
      </c>
      <c r="S9" s="171"/>
      <c r="T9" s="171">
        <v>14152500</v>
      </c>
      <c r="U9" s="171"/>
      <c r="V9" s="171">
        <v>3449</v>
      </c>
      <c r="W9" s="171"/>
      <c r="X9" s="171">
        <v>199767895368</v>
      </c>
      <c r="Y9" s="171"/>
      <c r="Z9" s="171">
        <v>48521541263.625</v>
      </c>
      <c r="AA9" s="211"/>
      <c r="AB9" s="212">
        <f t="shared" ref="AB9:AB10" si="0">Z9/$AE$1</f>
        <v>1.5545508785038884E-3</v>
      </c>
    </row>
    <row r="10" spans="1:32" ht="18.75" x14ac:dyDescent="0.4">
      <c r="A10" s="155" t="s">
        <v>17</v>
      </c>
      <c r="B10" s="155"/>
      <c r="C10" s="155"/>
      <c r="F10" s="171">
        <v>20450168</v>
      </c>
      <c r="G10" s="171"/>
      <c r="H10" s="171">
        <v>33667237103</v>
      </c>
      <c r="I10" s="171">
        <v>33667237103</v>
      </c>
      <c r="J10" s="171">
        <v>22462980897.942001</v>
      </c>
      <c r="K10" s="171">
        <v>22462980897.942001</v>
      </c>
      <c r="L10" s="171" t="s">
        <v>173</v>
      </c>
      <c r="M10" s="171"/>
      <c r="N10" s="171" t="s">
        <v>173</v>
      </c>
      <c r="O10" s="171"/>
      <c r="P10" s="171">
        <v>0</v>
      </c>
      <c r="Q10" s="171"/>
      <c r="R10" s="171">
        <v>0</v>
      </c>
      <c r="S10" s="171"/>
      <c r="T10" s="171">
        <v>20450168</v>
      </c>
      <c r="U10" s="171"/>
      <c r="V10" s="171">
        <v>1420</v>
      </c>
      <c r="W10" s="171"/>
      <c r="X10" s="171">
        <v>33667237103</v>
      </c>
      <c r="Y10" s="171"/>
      <c r="Z10" s="171">
        <v>28866455090.568001</v>
      </c>
      <c r="AA10" s="211"/>
      <c r="AB10" s="213">
        <f t="shared" si="0"/>
        <v>9.2483404178210558E-4</v>
      </c>
    </row>
    <row r="11" spans="1:32" ht="21.75" thickBot="1" x14ac:dyDescent="0.45">
      <c r="A11" s="245"/>
      <c r="B11" s="245"/>
      <c r="C11" s="245"/>
      <c r="D11" s="245"/>
      <c r="F11" s="181"/>
      <c r="G11" s="182"/>
      <c r="H11" s="183">
        <f>SUM(H9:H10)</f>
        <v>233435132471</v>
      </c>
      <c r="I11" s="182"/>
      <c r="J11" s="183">
        <f>SUM(J9:J10)</f>
        <v>67622200224.192001</v>
      </c>
      <c r="K11" s="182"/>
      <c r="L11" s="184"/>
      <c r="M11" s="185"/>
      <c r="N11" s="186" t="s">
        <v>173</v>
      </c>
      <c r="O11" s="185"/>
      <c r="P11" s="184"/>
      <c r="Q11" s="185"/>
      <c r="R11" s="186">
        <f>SUM(R9:R10)</f>
        <v>0</v>
      </c>
      <c r="S11" s="182"/>
      <c r="T11" s="181"/>
      <c r="U11" s="182"/>
      <c r="V11" s="181"/>
      <c r="W11" s="182"/>
      <c r="X11" s="183">
        <f>SUM(X9:X10)</f>
        <v>233435132471</v>
      </c>
      <c r="Y11" s="182"/>
      <c r="Z11" s="183">
        <f>SUM(Z9:Z10)</f>
        <v>77387996354.192993</v>
      </c>
      <c r="AB11" s="141">
        <f>SUM(AB9:AB10)</f>
        <v>2.479384920285994E-3</v>
      </c>
    </row>
    <row r="12" spans="1:32" ht="16.5" thickTop="1" x14ac:dyDescent="0.4">
      <c r="AB12" s="142"/>
    </row>
    <row r="13" spans="1:32" x14ac:dyDescent="0.4">
      <c r="Z13" s="143"/>
    </row>
    <row r="14" spans="1:32" x14ac:dyDescent="0.4">
      <c r="Z14" s="137"/>
    </row>
  </sheetData>
  <sheetProtection algorithmName="SHA-512" hashValue="jMh1EfY8S5U/wuUyWO+0TSpCBsxvUJJnQPZJ9r/oX8wVVCLChVbomV3DbbKmRSIm+j8juZLKcu3cfMxBwFUFag==" saltValue="N6sAQeQ1I5fsaa5tNbluHQ==" spinCount="100000" sheet="1" objects="1" scenarios="1" selectLockedCells="1" autoFilter="0" selectUnlockedCells="1"/>
  <sortState xmlns:xlrd2="http://schemas.microsoft.com/office/spreadsheetml/2017/richdata2" ref="A9:AB10">
    <sortCondition descending="1" ref="Z9:Z10"/>
  </sortState>
  <mergeCells count="18">
    <mergeCell ref="A11:D11"/>
    <mergeCell ref="A7:C8"/>
    <mergeCell ref="E7:F8"/>
    <mergeCell ref="F6:J6"/>
    <mergeCell ref="L6:R6"/>
    <mergeCell ref="J7:J8"/>
    <mergeCell ref="H7:H8"/>
    <mergeCell ref="A1:AB1"/>
    <mergeCell ref="A2:AB2"/>
    <mergeCell ref="A3:AB3"/>
    <mergeCell ref="T6:AB6"/>
    <mergeCell ref="L7:N7"/>
    <mergeCell ref="P7:R7"/>
    <mergeCell ref="T7:T8"/>
    <mergeCell ref="V7:V8"/>
    <mergeCell ref="X7:X8"/>
    <mergeCell ref="Z7:Z8"/>
    <mergeCell ref="AB7:AB8"/>
  </mergeCells>
  <pageMargins left="0.39" right="0.39" top="0.39" bottom="0.39" header="0" footer="0"/>
  <pageSetup paperSize="9" scale="5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39997558519241921"/>
    <pageSetUpPr fitToPage="1"/>
  </sheetPr>
  <dimension ref="A1:U29"/>
  <sheetViews>
    <sheetView rightToLeft="1" view="pageBreakPreview" topLeftCell="A10" zoomScale="115" zoomScaleNormal="100" zoomScaleSheetLayoutView="115" workbookViewId="0">
      <selection activeCell="I32" sqref="I32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5.5703125" customWidth="1"/>
    <col min="10" max="10" width="1.28515625" customWidth="1"/>
    <col min="11" max="11" width="11.5703125" bestFit="1" customWidth="1"/>
    <col min="12" max="12" width="1.28515625" customWidth="1"/>
    <col min="13" max="13" width="18.2851562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0" max="20" width="13.85546875" bestFit="1" customWidth="1"/>
  </cols>
  <sheetData>
    <row r="1" spans="1:21" ht="19.5" customHeight="1" x14ac:dyDescent="0.25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54"/>
    </row>
    <row r="2" spans="1:21" ht="19.5" customHeight="1" x14ac:dyDescent="0.2">
      <c r="A2" s="238" t="s">
        <v>101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</row>
    <row r="3" spans="1:21" ht="19.5" customHeight="1" x14ac:dyDescent="0.2">
      <c r="A3" s="238" t="str">
        <f>'صورت وضعیت'!B6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</row>
    <row r="5" spans="1:21" ht="19.5" customHeight="1" x14ac:dyDescent="0.2">
      <c r="A5" s="275" t="s">
        <v>171</v>
      </c>
      <c r="B5" s="275"/>
      <c r="C5" s="275"/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</row>
    <row r="6" spans="1:21" ht="19.5" customHeight="1" x14ac:dyDescent="0.2">
      <c r="A6" s="270" t="s">
        <v>104</v>
      </c>
      <c r="C6" s="258" t="s">
        <v>120</v>
      </c>
      <c r="D6" s="258"/>
      <c r="E6" s="258"/>
      <c r="F6" s="258"/>
      <c r="G6" s="258"/>
      <c r="H6" s="258"/>
      <c r="I6" s="258"/>
      <c r="K6" s="258" t="s">
        <v>121</v>
      </c>
      <c r="L6" s="258"/>
      <c r="M6" s="258"/>
      <c r="N6" s="258"/>
      <c r="O6" s="258"/>
      <c r="P6" s="258"/>
      <c r="Q6" s="258"/>
      <c r="R6" s="258"/>
    </row>
    <row r="7" spans="1:21" ht="41.25" customHeight="1" x14ac:dyDescent="0.2">
      <c r="A7" s="270"/>
      <c r="C7" s="30" t="s">
        <v>7</v>
      </c>
      <c r="D7" s="2"/>
      <c r="E7" s="30" t="s">
        <v>9</v>
      </c>
      <c r="F7" s="2"/>
      <c r="G7" s="30" t="s">
        <v>169</v>
      </c>
      <c r="H7" s="2"/>
      <c r="I7" s="30" t="s">
        <v>172</v>
      </c>
      <c r="K7" s="30" t="s">
        <v>7</v>
      </c>
      <c r="L7" s="2"/>
      <c r="M7" s="30" t="s">
        <v>9</v>
      </c>
      <c r="N7" s="2"/>
      <c r="O7" s="30" t="s">
        <v>169</v>
      </c>
      <c r="P7" s="2"/>
      <c r="Q7" s="221" t="s">
        <v>172</v>
      </c>
      <c r="R7" s="221"/>
    </row>
    <row r="8" spans="1:21" ht="19.5" customHeight="1" x14ac:dyDescent="0.2">
      <c r="A8" s="34" t="s">
        <v>253</v>
      </c>
      <c r="C8" s="40">
        <v>4302000</v>
      </c>
      <c r="E8" s="40">
        <v>4045297656881</v>
      </c>
      <c r="G8" s="40">
        <v>4045297656881</v>
      </c>
      <c r="I8" s="40">
        <v>0</v>
      </c>
      <c r="K8" s="40">
        <v>4302000</v>
      </c>
      <c r="M8" s="40">
        <v>4045297656881</v>
      </c>
      <c r="O8" s="40">
        <v>3650468775951</v>
      </c>
      <c r="Q8" s="40">
        <v>394828880930</v>
      </c>
      <c r="R8" s="40"/>
      <c r="T8" s="208"/>
      <c r="U8" s="208"/>
    </row>
    <row r="9" spans="1:21" ht="19.5" customHeight="1" x14ac:dyDescent="0.2">
      <c r="A9" s="34" t="s">
        <v>76</v>
      </c>
      <c r="C9" s="40">
        <v>2100000</v>
      </c>
      <c r="E9" s="40">
        <v>2099619375000</v>
      </c>
      <c r="G9" s="40">
        <v>2099619375000</v>
      </c>
      <c r="I9" s="40">
        <v>0</v>
      </c>
      <c r="K9" s="40">
        <v>2100000</v>
      </c>
      <c r="M9" s="40">
        <v>2099619375000</v>
      </c>
      <c r="O9" s="40">
        <v>2027864882859</v>
      </c>
      <c r="Q9" s="40">
        <v>71754492141</v>
      </c>
      <c r="R9" s="40"/>
      <c r="T9" s="208"/>
      <c r="U9" s="208"/>
    </row>
    <row r="10" spans="1:21" ht="19.5" customHeight="1" x14ac:dyDescent="0.2">
      <c r="A10" s="34" t="s">
        <v>39</v>
      </c>
      <c r="C10" s="40">
        <v>7422071</v>
      </c>
      <c r="E10" s="40">
        <v>153734205707</v>
      </c>
      <c r="G10" s="40">
        <v>138996834652</v>
      </c>
      <c r="I10" s="40">
        <v>14737371055</v>
      </c>
      <c r="K10" s="40">
        <v>7422071</v>
      </c>
      <c r="M10" s="40">
        <v>153734205707</v>
      </c>
      <c r="O10" s="40">
        <v>105990684765</v>
      </c>
      <c r="Q10" s="40">
        <v>47743520942</v>
      </c>
      <c r="R10" s="40"/>
      <c r="T10" s="208"/>
      <c r="U10" s="208"/>
    </row>
    <row r="11" spans="1:21" ht="19.5" customHeight="1" x14ac:dyDescent="0.2">
      <c r="A11" s="34" t="s">
        <v>196</v>
      </c>
      <c r="C11" s="40">
        <v>3528000</v>
      </c>
      <c r="E11" s="40">
        <v>3234547296023</v>
      </c>
      <c r="G11" s="40">
        <v>3221217400504</v>
      </c>
      <c r="I11" s="40">
        <v>13329895519</v>
      </c>
      <c r="K11" s="40">
        <v>3528000</v>
      </c>
      <c r="M11" s="40">
        <v>3234547296023</v>
      </c>
      <c r="O11" s="40">
        <v>3199976493180</v>
      </c>
      <c r="Q11" s="40">
        <v>34570802843</v>
      </c>
      <c r="R11" s="40"/>
      <c r="T11" s="208"/>
      <c r="U11" s="208"/>
    </row>
    <row r="12" spans="1:21" ht="19.5" customHeight="1" x14ac:dyDescent="0.2">
      <c r="A12" s="34" t="s">
        <v>38</v>
      </c>
      <c r="C12" s="40">
        <v>953347</v>
      </c>
      <c r="E12" s="40">
        <v>372554079796</v>
      </c>
      <c r="G12" s="40">
        <v>350854895573</v>
      </c>
      <c r="I12" s="40">
        <v>21699184223</v>
      </c>
      <c r="K12" s="40">
        <v>953347</v>
      </c>
      <c r="M12" s="40">
        <v>372554079796</v>
      </c>
      <c r="O12" s="40">
        <v>339724600108</v>
      </c>
      <c r="Q12" s="40">
        <v>32829479688</v>
      </c>
      <c r="R12" s="40"/>
      <c r="T12" s="208"/>
      <c r="U12" s="208"/>
    </row>
    <row r="13" spans="1:21" ht="19.5" customHeight="1" x14ac:dyDescent="0.2">
      <c r="A13" s="34" t="s">
        <v>194</v>
      </c>
      <c r="C13" s="40">
        <v>1590000</v>
      </c>
      <c r="E13" s="40">
        <v>1524422348360</v>
      </c>
      <c r="G13" s="40">
        <v>1524422348360</v>
      </c>
      <c r="I13" s="40">
        <v>0</v>
      </c>
      <c r="K13" s="40">
        <v>1590000</v>
      </c>
      <c r="M13" s="40">
        <v>1524422348360</v>
      </c>
      <c r="O13" s="40">
        <v>1502021815205</v>
      </c>
      <c r="Q13" s="40">
        <v>22400533155</v>
      </c>
      <c r="R13" s="40"/>
      <c r="T13" s="208"/>
      <c r="U13" s="208"/>
    </row>
    <row r="14" spans="1:21" ht="19.5" customHeight="1" x14ac:dyDescent="0.2">
      <c r="A14" s="34" t="s">
        <v>51</v>
      </c>
      <c r="C14" s="40">
        <v>71600</v>
      </c>
      <c r="E14" s="40">
        <v>62781818732</v>
      </c>
      <c r="G14" s="40">
        <v>61782463898</v>
      </c>
      <c r="I14" s="40">
        <v>999354834</v>
      </c>
      <c r="K14" s="40">
        <v>71600</v>
      </c>
      <c r="M14" s="40">
        <v>62781818732</v>
      </c>
      <c r="O14" s="40">
        <v>50593412281</v>
      </c>
      <c r="Q14" s="40">
        <v>12188406451</v>
      </c>
      <c r="R14" s="40"/>
      <c r="T14" s="208"/>
      <c r="U14" s="208"/>
    </row>
    <row r="15" spans="1:21" ht="19.5" customHeight="1" x14ac:dyDescent="0.2">
      <c r="A15" s="34" t="s">
        <v>54</v>
      </c>
      <c r="C15" s="40">
        <v>21826</v>
      </c>
      <c r="E15" s="40">
        <v>21383420952</v>
      </c>
      <c r="G15" s="40">
        <v>20899189795</v>
      </c>
      <c r="I15" s="40">
        <v>484231157</v>
      </c>
      <c r="K15" s="40">
        <v>21826</v>
      </c>
      <c r="M15" s="40">
        <v>21383420952</v>
      </c>
      <c r="O15" s="40">
        <v>18846066902</v>
      </c>
      <c r="Q15" s="40">
        <v>2537354050</v>
      </c>
      <c r="R15" s="40"/>
      <c r="T15" s="208"/>
      <c r="U15" s="208"/>
    </row>
    <row r="16" spans="1:21" ht="19.5" customHeight="1" x14ac:dyDescent="0.2">
      <c r="A16" s="34" t="s">
        <v>47</v>
      </c>
      <c r="C16" s="40">
        <v>17275</v>
      </c>
      <c r="E16" s="40">
        <v>16669426118</v>
      </c>
      <c r="G16" s="40">
        <v>16408448179</v>
      </c>
      <c r="I16" s="40">
        <v>260977939</v>
      </c>
      <c r="K16" s="40">
        <v>17275</v>
      </c>
      <c r="M16" s="40">
        <v>16669426118</v>
      </c>
      <c r="O16" s="40">
        <v>14717364619</v>
      </c>
      <c r="Q16" s="40">
        <v>1952061499</v>
      </c>
      <c r="R16" s="40"/>
      <c r="T16" s="208"/>
      <c r="U16" s="208"/>
    </row>
    <row r="17" spans="1:21" ht="19.5" customHeight="1" x14ac:dyDescent="0.2">
      <c r="A17" s="34" t="s">
        <v>17</v>
      </c>
      <c r="C17" s="40">
        <v>20450168</v>
      </c>
      <c r="E17" s="40">
        <v>28866455090</v>
      </c>
      <c r="G17" s="40">
        <v>22462980897</v>
      </c>
      <c r="I17" s="40">
        <v>6403474193</v>
      </c>
      <c r="K17" s="40">
        <v>20450168</v>
      </c>
      <c r="M17" s="40">
        <v>28866455090</v>
      </c>
      <c r="O17" s="40">
        <v>27097876502</v>
      </c>
      <c r="Q17" s="40">
        <v>1768578588</v>
      </c>
      <c r="R17" s="40"/>
      <c r="T17" s="208"/>
      <c r="U17" s="208"/>
    </row>
    <row r="18" spans="1:21" ht="19.5" customHeight="1" x14ac:dyDescent="0.2">
      <c r="A18" s="34" t="s">
        <v>79</v>
      </c>
      <c r="C18" s="40">
        <v>500000</v>
      </c>
      <c r="E18" s="40">
        <v>499909375000</v>
      </c>
      <c r="G18" s="40">
        <v>499909375000</v>
      </c>
      <c r="I18" s="40">
        <v>0</v>
      </c>
      <c r="K18" s="40">
        <v>500000</v>
      </c>
      <c r="M18" s="40">
        <v>499909375000</v>
      </c>
      <c r="O18" s="40">
        <v>500000000000</v>
      </c>
      <c r="Q18" s="40">
        <v>-90625000</v>
      </c>
      <c r="R18" s="40"/>
      <c r="T18" s="208"/>
      <c r="U18" s="208"/>
    </row>
    <row r="19" spans="1:21" ht="19.5" customHeight="1" x14ac:dyDescent="0.2">
      <c r="A19" s="34" t="s">
        <v>70</v>
      </c>
      <c r="C19" s="40">
        <v>1500000</v>
      </c>
      <c r="E19" s="40">
        <v>1499728125000</v>
      </c>
      <c r="G19" s="40">
        <v>1499728125000</v>
      </c>
      <c r="I19" s="40">
        <v>0</v>
      </c>
      <c r="K19" s="40">
        <v>1500000</v>
      </c>
      <c r="M19" s="40">
        <v>1499728125000</v>
      </c>
      <c r="O19" s="40">
        <v>1499848125000</v>
      </c>
      <c r="Q19" s="40">
        <v>-120000000</v>
      </c>
      <c r="R19" s="40"/>
      <c r="T19" s="208"/>
      <c r="U19" s="208"/>
    </row>
    <row r="20" spans="1:21" ht="19.5" customHeight="1" x14ac:dyDescent="0.2">
      <c r="A20" s="34" t="s">
        <v>254</v>
      </c>
      <c r="C20" s="40">
        <v>646000</v>
      </c>
      <c r="E20" s="40">
        <v>547967062965</v>
      </c>
      <c r="G20" s="40">
        <v>547967062965</v>
      </c>
      <c r="I20" s="40">
        <v>0</v>
      </c>
      <c r="K20" s="40">
        <v>646000</v>
      </c>
      <c r="M20" s="40">
        <v>547967062965</v>
      </c>
      <c r="O20" s="40">
        <v>548164381035</v>
      </c>
      <c r="Q20" s="40">
        <v>-197318070</v>
      </c>
      <c r="R20" s="40"/>
      <c r="T20" s="208"/>
      <c r="U20" s="208"/>
    </row>
    <row r="21" spans="1:21" ht="19.5" customHeight="1" x14ac:dyDescent="0.2">
      <c r="A21" s="34" t="s">
        <v>186</v>
      </c>
      <c r="C21" s="40">
        <v>1500000</v>
      </c>
      <c r="E21" s="40">
        <v>1499728125000</v>
      </c>
      <c r="G21" s="40">
        <v>1499728125000</v>
      </c>
      <c r="I21" s="40">
        <v>0</v>
      </c>
      <c r="K21" s="40">
        <v>1500000</v>
      </c>
      <c r="M21" s="40">
        <v>1499728125000</v>
      </c>
      <c r="O21" s="40">
        <v>1500000000000</v>
      </c>
      <c r="Q21" s="40">
        <v>-271875000</v>
      </c>
      <c r="R21" s="40"/>
      <c r="T21" s="208"/>
      <c r="U21" s="208"/>
    </row>
    <row r="22" spans="1:21" ht="19.5" customHeight="1" x14ac:dyDescent="0.2">
      <c r="A22" s="34" t="s">
        <v>193</v>
      </c>
      <c r="C22" s="40">
        <v>1499971</v>
      </c>
      <c r="E22" s="40">
        <v>1499699130256</v>
      </c>
      <c r="G22" s="40">
        <v>1499699130256</v>
      </c>
      <c r="I22" s="40">
        <v>0</v>
      </c>
      <c r="K22" s="40">
        <v>1499971</v>
      </c>
      <c r="M22" s="40">
        <v>1499699130256</v>
      </c>
      <c r="O22" s="40">
        <v>1500205374093</v>
      </c>
      <c r="Q22" s="40">
        <v>-506243836</v>
      </c>
      <c r="R22" s="40"/>
      <c r="T22" s="208"/>
      <c r="U22" s="208"/>
    </row>
    <row r="23" spans="1:21" ht="19.5" customHeight="1" x14ac:dyDescent="0.2">
      <c r="A23" s="34" t="s">
        <v>252</v>
      </c>
      <c r="C23" s="40">
        <v>1984800</v>
      </c>
      <c r="E23" s="40">
        <v>1683599112342</v>
      </c>
      <c r="G23" s="40">
        <v>1683599112342</v>
      </c>
      <c r="I23" s="40">
        <v>0</v>
      </c>
      <c r="K23" s="40">
        <v>1984800</v>
      </c>
      <c r="M23" s="40">
        <v>1683599112342</v>
      </c>
      <c r="O23" s="40">
        <v>1684205233657</v>
      </c>
      <c r="Q23" s="40">
        <v>-606121315</v>
      </c>
      <c r="R23" s="40"/>
      <c r="T23" s="208"/>
      <c r="U23" s="208"/>
    </row>
    <row r="24" spans="1:21" ht="19.5" customHeight="1" x14ac:dyDescent="0.2">
      <c r="A24" s="34" t="s">
        <v>73</v>
      </c>
      <c r="C24" s="40">
        <v>526865</v>
      </c>
      <c r="E24" s="40">
        <v>483938403978</v>
      </c>
      <c r="G24" s="40">
        <v>481830799185</v>
      </c>
      <c r="I24" s="40">
        <v>2107604793</v>
      </c>
      <c r="K24" s="40">
        <v>526865</v>
      </c>
      <c r="M24" s="40">
        <v>483938403978</v>
      </c>
      <c r="O24" s="40">
        <v>500020153650</v>
      </c>
      <c r="Q24" s="40">
        <v>-16081749671</v>
      </c>
      <c r="R24" s="40"/>
      <c r="T24" s="208"/>
      <c r="U24" s="208"/>
    </row>
    <row r="25" spans="1:21" ht="19.5" customHeight="1" x14ac:dyDescent="0.2">
      <c r="A25" s="149" t="s">
        <v>13</v>
      </c>
      <c r="C25" s="40">
        <v>14152500</v>
      </c>
      <c r="E25" s="40">
        <v>48521541263</v>
      </c>
      <c r="G25" s="40">
        <v>45159219326</v>
      </c>
      <c r="I25" s="40">
        <v>3362321937</v>
      </c>
      <c r="K25" s="40">
        <v>14152500</v>
      </c>
      <c r="M25" s="40">
        <v>48521541263</v>
      </c>
      <c r="O25" s="40">
        <v>65164331439</v>
      </c>
      <c r="Q25" s="40">
        <v>-16642790175</v>
      </c>
      <c r="R25" s="40"/>
      <c r="T25" s="208"/>
      <c r="U25" s="208"/>
    </row>
    <row r="26" spans="1:21" ht="19.5" customHeight="1" thickBot="1" x14ac:dyDescent="0.55000000000000004">
      <c r="A26" s="32"/>
      <c r="E26" s="53">
        <f>SUM(E8:E25)</f>
        <v>19322966958463</v>
      </c>
      <c r="G26" s="56">
        <f>SUM(G8:G25)</f>
        <v>19259582542813</v>
      </c>
      <c r="I26" s="53">
        <f>SUM(I8:I25)</f>
        <v>63384415650</v>
      </c>
      <c r="M26" s="53">
        <f>SUM(M8:M25)</f>
        <v>19322966958463</v>
      </c>
      <c r="O26" s="56">
        <f>SUM(O8:O25)</f>
        <v>18734909571246</v>
      </c>
      <c r="Q26" s="283">
        <f>SUM(Q8:Q25)</f>
        <v>588057387220</v>
      </c>
      <c r="R26" s="283"/>
    </row>
    <row r="27" spans="1:21" ht="19.5" customHeight="1" thickTop="1" x14ac:dyDescent="0.2">
      <c r="A27" s="228"/>
      <c r="I27" s="27"/>
    </row>
    <row r="28" spans="1:21" ht="19.5" customHeight="1" x14ac:dyDescent="0.2">
      <c r="A28" s="96"/>
      <c r="I28" s="27"/>
    </row>
    <row r="29" spans="1:21" ht="19.5" customHeight="1" x14ac:dyDescent="0.2">
      <c r="A29" s="96"/>
      <c r="I29" s="27"/>
    </row>
  </sheetData>
  <sheetProtection algorithmName="SHA-512" hashValue="SmraUcW3MLYtoBxlk2cz4RfAjmvX8NRHsDFQIeY2RYS1PSrVGBaS57nf7senGLIS1MD/tJfNZSbqTqSJyIj5ww==" saltValue="UwaMaieqS5Jrl+s5sC8DZQ==" spinCount="100000" sheet="1" objects="1" scenarios="1" selectLockedCells="1" autoFilter="0" selectUnlockedCells="1"/>
  <sortState xmlns:xlrd2="http://schemas.microsoft.com/office/spreadsheetml/2017/richdata2" ref="A8:Q25">
    <sortCondition descending="1" ref="Q8:Q25"/>
  </sortState>
  <mergeCells count="8">
    <mergeCell ref="Q26:R26"/>
    <mergeCell ref="A1:Q1"/>
    <mergeCell ref="A2:R2"/>
    <mergeCell ref="A3:R3"/>
    <mergeCell ref="A5:R5"/>
    <mergeCell ref="A6:A7"/>
    <mergeCell ref="C6:I6"/>
    <mergeCell ref="K6:R6"/>
  </mergeCells>
  <phoneticPr fontId="23" type="noConversion"/>
  <pageMargins left="0.39" right="0.39" top="0.39" bottom="0.39" header="0" footer="0"/>
  <pageSetup paperSize="9" scale="8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U7"/>
  <sheetViews>
    <sheetView rightToLeft="1" view="pageBreakPreview" zoomScale="106" zoomScaleNormal="100" zoomScaleSheetLayoutView="106" workbookViewId="0">
      <selection activeCell="A36" sqref="A36"/>
    </sheetView>
  </sheetViews>
  <sheetFormatPr defaultRowHeight="12.75" x14ac:dyDescent="0.2"/>
  <cols>
    <col min="1" max="1" width="30.5703125" bestFit="1" customWidth="1"/>
    <col min="2" max="2" width="1.28515625" customWidth="1"/>
    <col min="3" max="3" width="14.28515625" bestFit="1" customWidth="1"/>
    <col min="4" max="4" width="1.28515625" customWidth="1"/>
    <col min="5" max="5" width="10.85546875" bestFit="1" customWidth="1"/>
    <col min="6" max="6" width="1.28515625" customWidth="1"/>
    <col min="7" max="7" width="10.85546875" bestFit="1" customWidth="1"/>
    <col min="8" max="8" width="1.28515625" customWidth="1"/>
    <col min="9" max="9" width="12" bestFit="1" customWidth="1"/>
    <col min="10" max="10" width="1.28515625" customWidth="1"/>
    <col min="11" max="11" width="14.28515625" bestFit="1" customWidth="1"/>
    <col min="12" max="12" width="1.28515625" customWidth="1"/>
    <col min="13" max="13" width="10.85546875" bestFit="1" customWidth="1"/>
    <col min="14" max="14" width="1.28515625" customWidth="1"/>
    <col min="15" max="15" width="10.42578125" bestFit="1" customWidth="1"/>
    <col min="16" max="16" width="1.28515625" customWidth="1"/>
    <col min="17" max="17" width="12" bestFit="1" customWidth="1"/>
    <col min="18" max="18" width="1.28515625" customWidth="1"/>
    <col min="19" max="19" width="0.28515625" customWidth="1"/>
    <col min="20" max="20" width="13" customWidth="1"/>
    <col min="21" max="21" width="7.7109375" customWidth="1"/>
    <col min="22" max="22" width="0.28515625" customWidth="1"/>
  </cols>
  <sheetData>
    <row r="1" spans="1:21" ht="25.5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74"/>
      <c r="S1" s="74"/>
      <c r="T1" s="74"/>
      <c r="U1" s="74"/>
    </row>
    <row r="2" spans="1:21" ht="25.5" x14ac:dyDescent="0.2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74"/>
      <c r="S2" s="74"/>
      <c r="T2" s="74"/>
      <c r="U2" s="74"/>
    </row>
    <row r="3" spans="1:21" ht="25.5" x14ac:dyDescent="0.2">
      <c r="A3" s="248" t="str">
        <f>'صورت وضعیت'!B6</f>
        <v>برای ماه منتهی به 1403/09/30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74"/>
      <c r="S3" s="74"/>
      <c r="T3" s="74"/>
      <c r="U3" s="74"/>
    </row>
    <row r="4" spans="1:21" ht="22.5" x14ac:dyDescent="0.2">
      <c r="A4" s="249" t="s">
        <v>24</v>
      </c>
      <c r="B4" s="249"/>
      <c r="C4" s="249"/>
      <c r="D4" s="249"/>
      <c r="E4" s="249"/>
      <c r="F4" s="249"/>
      <c r="G4" s="249"/>
      <c r="H4" s="249"/>
      <c r="I4" s="249"/>
      <c r="J4" s="249"/>
      <c r="K4" s="249"/>
      <c r="L4" s="249"/>
      <c r="M4" s="249"/>
      <c r="N4" s="249"/>
      <c r="O4" s="249"/>
      <c r="P4" s="249"/>
      <c r="Q4" s="249"/>
      <c r="R4" s="75"/>
      <c r="S4" s="75"/>
      <c r="T4" s="75"/>
      <c r="U4" s="75"/>
    </row>
    <row r="5" spans="1:21" ht="21" x14ac:dyDescent="0.2">
      <c r="C5" s="239" t="str">
        <f>سهام!F6</f>
        <v>1403/08/30</v>
      </c>
      <c r="D5" s="239"/>
      <c r="E5" s="239"/>
      <c r="F5" s="239"/>
      <c r="G5" s="239"/>
      <c r="H5" s="239"/>
      <c r="I5" s="239"/>
      <c r="K5" s="239" t="str">
        <f>سهام!T6</f>
        <v>1403/09/30</v>
      </c>
      <c r="L5" s="239"/>
      <c r="M5" s="239"/>
      <c r="N5" s="239"/>
      <c r="O5" s="239"/>
      <c r="P5" s="239"/>
      <c r="Q5" s="239"/>
    </row>
    <row r="6" spans="1:21" ht="21" x14ac:dyDescent="0.2">
      <c r="A6" s="76" t="s">
        <v>6</v>
      </c>
      <c r="C6" s="72" t="s">
        <v>26</v>
      </c>
      <c r="D6" s="2"/>
      <c r="E6" s="72" t="s">
        <v>27</v>
      </c>
      <c r="F6" s="2"/>
      <c r="G6" s="72" t="s">
        <v>28</v>
      </c>
      <c r="H6" s="2"/>
      <c r="I6" s="72" t="s">
        <v>29</v>
      </c>
      <c r="K6" s="77" t="s">
        <v>26</v>
      </c>
      <c r="L6" s="2"/>
      <c r="M6" s="77" t="s">
        <v>27</v>
      </c>
      <c r="N6" s="2"/>
      <c r="O6" s="77" t="s">
        <v>28</v>
      </c>
      <c r="P6" s="2"/>
      <c r="Q6" s="77" t="s">
        <v>29</v>
      </c>
    </row>
    <row r="7" spans="1:2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</sheetData>
  <mergeCells count="6">
    <mergeCell ref="K5:Q5"/>
    <mergeCell ref="C5:I5"/>
    <mergeCell ref="A1:Q1"/>
    <mergeCell ref="A2:Q2"/>
    <mergeCell ref="A3:Q3"/>
    <mergeCell ref="A4:Q4"/>
  </mergeCells>
  <pageMargins left="0.39" right="0.39" top="0.39" bottom="0.39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Y13"/>
  <sheetViews>
    <sheetView rightToLeft="1" view="pageBreakPreview" zoomScale="91" zoomScaleNormal="100" zoomScaleSheetLayoutView="91" workbookViewId="0">
      <selection activeCell="O24" sqref="O24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5.140625" customWidth="1"/>
    <col min="6" max="6" width="1.28515625" customWidth="1"/>
    <col min="7" max="7" width="15" customWidth="1"/>
    <col min="8" max="8" width="1.28515625" customWidth="1"/>
    <col min="9" max="9" width="13.85546875" bestFit="1" customWidth="1"/>
    <col min="10" max="10" width="1.28515625" customWidth="1"/>
    <col min="11" max="11" width="20.7109375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1.28515625" bestFit="1" customWidth="1"/>
    <col min="22" max="22" width="1.28515625" customWidth="1"/>
    <col min="23" max="23" width="21.140625" bestFit="1" customWidth="1"/>
    <col min="24" max="24" width="1.28515625" customWidth="1"/>
    <col min="25" max="25" width="11.42578125" customWidth="1"/>
    <col min="26" max="26" width="0.28515625" customWidth="1"/>
  </cols>
  <sheetData>
    <row r="1" spans="1:25" ht="29.1" customHeight="1" x14ac:dyDescent="0.2">
      <c r="A1" s="250" t="s">
        <v>0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</row>
    <row r="2" spans="1:25" ht="21.75" customHeight="1" x14ac:dyDescent="0.2">
      <c r="A2" s="250" t="s">
        <v>1</v>
      </c>
      <c r="B2" s="250"/>
      <c r="C2" s="250"/>
      <c r="D2" s="250"/>
      <c r="E2" s="250"/>
      <c r="F2" s="250"/>
      <c r="G2" s="250"/>
      <c r="H2" s="250"/>
      <c r="I2" s="250"/>
      <c r="J2" s="250"/>
      <c r="K2" s="250"/>
      <c r="L2" s="250"/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</row>
    <row r="3" spans="1:25" ht="21.75" customHeight="1" x14ac:dyDescent="0.2">
      <c r="A3" s="250" t="str">
        <f>'صورت وضعیت'!B6</f>
        <v>برای ماه منتهی به 1403/09/30</v>
      </c>
      <c r="B3" s="250"/>
      <c r="C3" s="250"/>
      <c r="D3" s="250"/>
      <c r="E3" s="250"/>
      <c r="F3" s="250"/>
      <c r="G3" s="250"/>
      <c r="H3" s="250"/>
      <c r="I3" s="250"/>
      <c r="J3" s="250"/>
      <c r="K3" s="250"/>
      <c r="L3" s="250"/>
      <c r="M3" s="250"/>
      <c r="N3" s="250"/>
      <c r="O3" s="250"/>
      <c r="P3" s="250"/>
      <c r="Q3" s="250"/>
      <c r="R3" s="250"/>
      <c r="S3" s="250"/>
      <c r="T3" s="250"/>
      <c r="U3" s="250"/>
      <c r="V3" s="250"/>
      <c r="W3" s="250"/>
      <c r="X3" s="250"/>
      <c r="Y3" s="250"/>
    </row>
    <row r="4" spans="1:25" ht="14.45" customHeight="1" x14ac:dyDescent="0.2"/>
    <row r="5" spans="1:25" ht="22.5" x14ac:dyDescent="0.2">
      <c r="A5" s="252" t="s">
        <v>184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  <c r="L5" s="252"/>
      <c r="M5" s="252"/>
      <c r="N5" s="252"/>
      <c r="O5" s="252"/>
      <c r="P5" s="252"/>
      <c r="Q5" s="252"/>
      <c r="R5" s="252"/>
      <c r="S5" s="252"/>
      <c r="T5" s="252"/>
      <c r="U5" s="252"/>
      <c r="V5" s="252"/>
      <c r="W5" s="252"/>
      <c r="X5" s="252"/>
      <c r="Y5" s="252"/>
    </row>
    <row r="6" spans="1:25" ht="14.45" customHeight="1" x14ac:dyDescent="0.2">
      <c r="A6" s="66"/>
      <c r="B6" s="15"/>
      <c r="C6" s="15"/>
      <c r="D6" s="15"/>
      <c r="E6" s="66"/>
      <c r="F6" s="66"/>
      <c r="G6" s="15"/>
      <c r="H6" s="15"/>
      <c r="I6" s="15"/>
      <c r="J6" s="15"/>
      <c r="K6" s="15"/>
      <c r="L6" s="66"/>
      <c r="M6" s="66"/>
      <c r="N6" s="15"/>
      <c r="O6" s="15"/>
      <c r="P6" s="15"/>
      <c r="Q6" s="15"/>
      <c r="R6" s="15"/>
      <c r="S6" s="66"/>
      <c r="T6" s="66"/>
      <c r="U6" s="15"/>
      <c r="V6" s="15"/>
      <c r="W6" s="15"/>
      <c r="X6" s="15"/>
      <c r="Y6" s="15"/>
    </row>
    <row r="7" spans="1:25" ht="18.75" customHeight="1" x14ac:dyDescent="0.2">
      <c r="C7" s="239" t="str">
        <f>سهام!F6</f>
        <v>1403/08/30</v>
      </c>
      <c r="D7" s="239"/>
      <c r="E7" s="239"/>
      <c r="F7" s="239"/>
      <c r="G7" s="239"/>
      <c r="I7" s="239" t="s">
        <v>3</v>
      </c>
      <c r="J7" s="239"/>
      <c r="K7" s="239"/>
      <c r="L7" s="239"/>
      <c r="M7" s="239"/>
      <c r="N7" s="239"/>
      <c r="O7" s="239"/>
      <c r="Q7" s="239" t="str">
        <f>سهام!T6</f>
        <v>1403/09/30</v>
      </c>
      <c r="R7" s="239"/>
      <c r="S7" s="239"/>
      <c r="T7" s="239"/>
      <c r="U7" s="239"/>
      <c r="V7" s="239"/>
      <c r="W7" s="239"/>
      <c r="X7" s="239"/>
      <c r="Y7" s="239"/>
    </row>
    <row r="8" spans="1:25" ht="14.45" customHeight="1" x14ac:dyDescent="0.2">
      <c r="A8" s="246" t="s">
        <v>34</v>
      </c>
      <c r="C8" s="251" t="s">
        <v>35</v>
      </c>
      <c r="D8" s="2"/>
      <c r="E8" s="251" t="s">
        <v>8</v>
      </c>
      <c r="F8" s="2"/>
      <c r="G8" s="251" t="s">
        <v>9</v>
      </c>
      <c r="I8" s="253" t="s">
        <v>32</v>
      </c>
      <c r="J8" s="253"/>
      <c r="K8" s="253"/>
      <c r="L8" s="2"/>
      <c r="M8" s="253" t="s">
        <v>33</v>
      </c>
      <c r="N8" s="253"/>
      <c r="O8" s="253"/>
      <c r="Q8" s="251" t="s">
        <v>7</v>
      </c>
      <c r="R8" s="2"/>
      <c r="S8" s="254" t="s">
        <v>36</v>
      </c>
      <c r="T8" s="2"/>
      <c r="U8" s="251" t="s">
        <v>8</v>
      </c>
      <c r="V8" s="2"/>
      <c r="W8" s="251" t="s">
        <v>9</v>
      </c>
      <c r="X8" s="2"/>
      <c r="Y8" s="254" t="s">
        <v>12</v>
      </c>
    </row>
    <row r="9" spans="1:25" ht="24" customHeight="1" x14ac:dyDescent="0.2">
      <c r="A9" s="239"/>
      <c r="C9" s="239"/>
      <c r="E9" s="239"/>
      <c r="G9" s="239"/>
      <c r="I9" s="62" t="s">
        <v>7</v>
      </c>
      <c r="J9" s="2"/>
      <c r="K9" s="62" t="s">
        <v>8</v>
      </c>
      <c r="M9" s="3" t="s">
        <v>7</v>
      </c>
      <c r="N9" s="2"/>
      <c r="O9" s="3" t="s">
        <v>10</v>
      </c>
      <c r="Q9" s="239"/>
      <c r="S9" s="255"/>
      <c r="U9" s="239"/>
      <c r="W9" s="239"/>
      <c r="Y9" s="255"/>
    </row>
    <row r="10" spans="1:25" ht="21.75" customHeight="1" x14ac:dyDescent="0.2">
      <c r="A10" s="187" t="s">
        <v>38</v>
      </c>
      <c r="C10" s="38">
        <v>300047</v>
      </c>
      <c r="E10" s="38">
        <v>89486516175</v>
      </c>
      <c r="G10" s="38">
        <v>100161724739.26401</v>
      </c>
      <c r="H10">
        <v>100161724739.26401</v>
      </c>
      <c r="I10" s="78">
        <v>653300</v>
      </c>
      <c r="J10" s="79"/>
      <c r="K10" s="128">
        <v>250693170834</v>
      </c>
      <c r="M10" s="130">
        <v>0</v>
      </c>
      <c r="O10" s="130">
        <v>0</v>
      </c>
      <c r="Q10" s="81">
        <v>953347</v>
      </c>
      <c r="R10" s="70"/>
      <c r="S10" s="81">
        <v>391250</v>
      </c>
      <c r="T10" s="70"/>
      <c r="U10" s="81">
        <v>340179687009</v>
      </c>
      <c r="V10" s="70"/>
      <c r="W10" s="81">
        <v>372554079796</v>
      </c>
      <c r="X10" s="70"/>
      <c r="Y10" s="84">
        <f>W10/سهام!$AE$1</f>
        <v>1.193602381446305E-2</v>
      </c>
    </row>
    <row r="11" spans="1:25" ht="21.75" customHeight="1" x14ac:dyDescent="0.2">
      <c r="A11" s="189" t="s">
        <v>39</v>
      </c>
      <c r="C11" s="37">
        <v>7422071</v>
      </c>
      <c r="E11" s="37">
        <v>93966679158</v>
      </c>
      <c r="G11" s="37">
        <v>138996834652.5</v>
      </c>
      <c r="H11">
        <v>138996834652.5</v>
      </c>
      <c r="I11" s="78">
        <v>0</v>
      </c>
      <c r="J11" s="79"/>
      <c r="K11" s="128">
        <v>0</v>
      </c>
      <c r="M11" s="116">
        <v>0</v>
      </c>
      <c r="N11" s="70"/>
      <c r="O11" s="130">
        <v>0</v>
      </c>
      <c r="Q11" s="78">
        <v>7422071</v>
      </c>
      <c r="R11" s="70"/>
      <c r="S11" s="78">
        <v>20738</v>
      </c>
      <c r="T11" s="70"/>
      <c r="U11" s="78">
        <v>93966679158</v>
      </c>
      <c r="V11" s="70"/>
      <c r="W11" s="78">
        <v>153734205707</v>
      </c>
      <c r="X11" s="70"/>
      <c r="Y11" s="84">
        <f>W11/سهام!$AE$1</f>
        <v>4.9253926877437315E-3</v>
      </c>
    </row>
    <row r="12" spans="1:25" ht="21.75" customHeight="1" thickBot="1" x14ac:dyDescent="0.25">
      <c r="A12" s="60"/>
      <c r="C12" s="73"/>
      <c r="E12" s="16">
        <f>SUM(E10:E11)</f>
        <v>183453195333</v>
      </c>
      <c r="G12" s="16">
        <f>SUM(G10:G11)</f>
        <v>239158559391.76401</v>
      </c>
      <c r="I12" s="7"/>
      <c r="K12" s="129">
        <f>SUM(K10:K11)</f>
        <v>250693170834</v>
      </c>
      <c r="M12" s="7"/>
      <c r="O12" s="133">
        <f>SUM(O10:O11)</f>
        <v>0</v>
      </c>
      <c r="Q12" s="82"/>
      <c r="R12" s="70"/>
      <c r="S12" s="82"/>
      <c r="T12" s="70"/>
      <c r="U12" s="83">
        <f>SUM(U10:U11)</f>
        <v>434146366167</v>
      </c>
      <c r="V12" s="70"/>
      <c r="W12" s="83">
        <f>SUM(W10:W11)</f>
        <v>526288285503</v>
      </c>
      <c r="X12" s="70"/>
      <c r="Y12" s="85">
        <f>SUM(Y10:Y11)</f>
        <v>1.686141650220678E-2</v>
      </c>
    </row>
    <row r="13" spans="1:25" ht="13.5" thickTop="1" x14ac:dyDescent="0.2"/>
  </sheetData>
  <sheetProtection algorithmName="SHA-512" hashValue="EJBmCFUQyz3OBFvt85BxCyfawk89iJS030PrtWqihk+LP/szBBIBMKxpQAQTOOSBaDCyvpMKvEDGjj/kxy3Fzw==" saltValue="hKAyWZKPU/eH4oa/w8IfYQ==" spinCount="100000" sheet="1" objects="1" scenarios="1" selectLockedCells="1" autoFilter="0" selectUnlockedCells="1"/>
  <sortState xmlns:xlrd2="http://schemas.microsoft.com/office/spreadsheetml/2017/richdata2" ref="A10:Y11">
    <sortCondition descending="1" ref="W10:W11"/>
  </sortState>
  <mergeCells count="18"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  <mergeCell ref="A1:Y1"/>
    <mergeCell ref="A2:Y2"/>
    <mergeCell ref="A3:Y3"/>
    <mergeCell ref="I7:O7"/>
    <mergeCell ref="Q7:Y7"/>
  </mergeCells>
  <pageMargins left="0.39" right="0.39" top="0.39" bottom="0.39" header="0" footer="0"/>
  <pageSetup paperSize="9" scale="5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29"/>
  <sheetViews>
    <sheetView rightToLeft="1" view="pageBreakPreview" zoomScale="70" zoomScaleNormal="100" zoomScaleSheetLayoutView="70" workbookViewId="0">
      <selection activeCell="AI26" sqref="AI26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6" style="68" bestFit="1" customWidth="1"/>
    <col min="38" max="38" width="0.28515625" customWidth="1"/>
  </cols>
  <sheetData>
    <row r="1" spans="1:37" ht="22.5" customHeight="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38"/>
      <c r="P1" s="238"/>
      <c r="Q1" s="238"/>
      <c r="R1" s="238"/>
      <c r="S1" s="238"/>
      <c r="T1" s="238"/>
      <c r="U1" s="238"/>
      <c r="V1" s="238"/>
      <c r="W1" s="238"/>
      <c r="X1" s="238"/>
      <c r="Y1" s="238"/>
      <c r="Z1" s="238"/>
      <c r="AA1" s="238"/>
      <c r="AB1" s="238"/>
      <c r="AC1" s="238"/>
      <c r="AD1" s="238"/>
      <c r="AE1" s="238"/>
      <c r="AF1" s="238"/>
      <c r="AG1" s="238"/>
      <c r="AH1" s="238"/>
      <c r="AI1" s="238"/>
      <c r="AJ1" s="238"/>
      <c r="AK1" s="238"/>
    </row>
    <row r="2" spans="1:37" ht="21.75" customHeight="1" x14ac:dyDescent="0.2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  <c r="N2" s="238"/>
      <c r="O2" s="238"/>
      <c r="P2" s="238"/>
      <c r="Q2" s="238"/>
      <c r="R2" s="238"/>
      <c r="S2" s="238"/>
      <c r="T2" s="238"/>
      <c r="U2" s="238"/>
      <c r="V2" s="238"/>
      <c r="W2" s="238"/>
      <c r="X2" s="238"/>
      <c r="Y2" s="238"/>
      <c r="Z2" s="238"/>
      <c r="AA2" s="238"/>
      <c r="AB2" s="238"/>
      <c r="AC2" s="238"/>
      <c r="AD2" s="238"/>
      <c r="AE2" s="238"/>
      <c r="AF2" s="238"/>
      <c r="AG2" s="238"/>
      <c r="AH2" s="238"/>
      <c r="AI2" s="238"/>
      <c r="AJ2" s="238"/>
      <c r="AK2" s="238"/>
    </row>
    <row r="3" spans="1:37" ht="21.75" customHeight="1" x14ac:dyDescent="0.2">
      <c r="A3" s="238" t="str">
        <f>'صورت وضعیت'!B6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</row>
    <row r="4" spans="1:37" ht="22.5" x14ac:dyDescent="0.2">
      <c r="A4" s="252" t="s">
        <v>185</v>
      </c>
      <c r="B4" s="252"/>
      <c r="C4" s="252"/>
      <c r="D4" s="252"/>
      <c r="E4" s="252"/>
      <c r="F4" s="252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2"/>
      <c r="X4" s="252"/>
      <c r="Y4" s="252"/>
      <c r="Z4" s="252"/>
      <c r="AA4" s="252"/>
      <c r="AB4" s="252"/>
      <c r="AC4" s="252"/>
      <c r="AD4" s="252"/>
      <c r="AE4" s="252"/>
      <c r="AF4" s="252"/>
      <c r="AG4" s="252"/>
      <c r="AH4" s="252"/>
      <c r="AI4" s="252"/>
      <c r="AJ4" s="252"/>
      <c r="AK4" s="252"/>
    </row>
    <row r="5" spans="1:37" ht="18.75" customHeight="1" x14ac:dyDescent="0.2">
      <c r="A5" s="86"/>
      <c r="B5" s="86"/>
      <c r="C5" s="86"/>
      <c r="D5" s="86"/>
      <c r="E5" s="86"/>
      <c r="F5" s="86"/>
      <c r="G5" s="86"/>
      <c r="H5" s="86"/>
      <c r="I5" s="86"/>
      <c r="J5" s="86"/>
      <c r="K5" s="86"/>
      <c r="L5" s="86"/>
      <c r="M5" s="86"/>
      <c r="N5" s="86"/>
      <c r="O5" s="86"/>
      <c r="P5" s="86"/>
      <c r="Q5" s="86"/>
      <c r="R5" s="86"/>
      <c r="S5" s="86"/>
      <c r="T5" s="86"/>
      <c r="U5" s="86"/>
      <c r="V5" s="86"/>
      <c r="W5" s="86"/>
      <c r="X5" s="86"/>
      <c r="Y5" s="86"/>
      <c r="Z5" s="66"/>
      <c r="AA5" s="66"/>
      <c r="AB5" s="66"/>
      <c r="AC5" s="66"/>
      <c r="AD5" s="66"/>
      <c r="AE5" s="66"/>
      <c r="AF5" s="66"/>
      <c r="AG5" s="66"/>
      <c r="AH5" s="66"/>
      <c r="AI5" s="66"/>
      <c r="AJ5" s="66"/>
      <c r="AK5" s="90"/>
    </row>
    <row r="6" spans="1:37" ht="14.45" customHeight="1" x14ac:dyDescent="0.2">
      <c r="A6" s="246"/>
      <c r="B6" s="246"/>
      <c r="C6" s="246"/>
      <c r="D6" s="246"/>
      <c r="E6" s="246"/>
      <c r="F6" s="246"/>
      <c r="G6" s="246"/>
      <c r="H6" s="246"/>
      <c r="I6" s="246"/>
      <c r="J6" s="246"/>
      <c r="K6" s="246"/>
      <c r="L6" s="246"/>
      <c r="M6" s="246"/>
      <c r="N6" s="246"/>
      <c r="O6" s="258" t="str">
        <f>سهام!F6</f>
        <v>1403/08/30</v>
      </c>
      <c r="P6" s="258"/>
      <c r="Q6" s="258"/>
      <c r="R6" s="258"/>
      <c r="S6" s="258"/>
      <c r="U6" s="258" t="s">
        <v>3</v>
      </c>
      <c r="V6" s="258"/>
      <c r="W6" s="258"/>
      <c r="X6" s="258"/>
      <c r="Y6" s="258"/>
      <c r="Z6" s="258"/>
      <c r="AA6" s="258"/>
      <c r="AC6" s="258" t="str">
        <f>سهام!T6</f>
        <v>1403/09/30</v>
      </c>
      <c r="AD6" s="258"/>
      <c r="AE6" s="258"/>
      <c r="AF6" s="258"/>
      <c r="AG6" s="258"/>
      <c r="AH6" s="258"/>
      <c r="AI6" s="258"/>
      <c r="AJ6" s="258"/>
      <c r="AK6" s="258"/>
    </row>
    <row r="7" spans="1:37" ht="14.45" customHeight="1" x14ac:dyDescent="0.2">
      <c r="A7" s="259" t="s">
        <v>41</v>
      </c>
      <c r="B7" s="259"/>
      <c r="C7" s="260" t="s">
        <v>42</v>
      </c>
      <c r="D7" s="2"/>
      <c r="E7" s="260" t="s">
        <v>43</v>
      </c>
      <c r="F7" s="2"/>
      <c r="G7" s="257" t="s">
        <v>44</v>
      </c>
      <c r="H7" s="2"/>
      <c r="I7" s="257" t="s">
        <v>45</v>
      </c>
      <c r="J7" s="2"/>
      <c r="K7" s="257" t="s">
        <v>46</v>
      </c>
      <c r="L7" s="2"/>
      <c r="M7" s="257" t="s">
        <v>29</v>
      </c>
      <c r="N7" s="2"/>
      <c r="O7" s="257" t="s">
        <v>7</v>
      </c>
      <c r="P7" s="2"/>
      <c r="Q7" s="257" t="s">
        <v>8</v>
      </c>
      <c r="R7" s="2"/>
      <c r="S7" s="257" t="s">
        <v>9</v>
      </c>
      <c r="U7" s="256" t="s">
        <v>4</v>
      </c>
      <c r="V7" s="256"/>
      <c r="W7" s="256"/>
      <c r="X7" s="2"/>
      <c r="Y7" s="256" t="s">
        <v>5</v>
      </c>
      <c r="Z7" s="256"/>
      <c r="AA7" s="256"/>
      <c r="AC7" s="257" t="s">
        <v>7</v>
      </c>
      <c r="AD7" s="2"/>
      <c r="AE7" s="257" t="s">
        <v>11</v>
      </c>
      <c r="AF7" s="2"/>
      <c r="AG7" s="257" t="s">
        <v>8</v>
      </c>
      <c r="AH7" s="2"/>
      <c r="AI7" s="260" t="s">
        <v>9</v>
      </c>
      <c r="AJ7" s="2"/>
      <c r="AK7" s="262" t="s">
        <v>12</v>
      </c>
    </row>
    <row r="8" spans="1:37" ht="25.5" customHeight="1" x14ac:dyDescent="0.2">
      <c r="A8" s="259"/>
      <c r="B8" s="259"/>
      <c r="C8" s="261"/>
      <c r="E8" s="261"/>
      <c r="G8" s="258"/>
      <c r="I8" s="258"/>
      <c r="K8" s="258"/>
      <c r="M8" s="258"/>
      <c r="O8" s="258"/>
      <c r="Q8" s="258"/>
      <c r="S8" s="258"/>
      <c r="U8" s="18" t="s">
        <v>7</v>
      </c>
      <c r="V8" s="2"/>
      <c r="W8" s="18" t="s">
        <v>8</v>
      </c>
      <c r="Y8" s="18" t="s">
        <v>7</v>
      </c>
      <c r="Z8" s="2"/>
      <c r="AA8" s="18" t="s">
        <v>10</v>
      </c>
      <c r="AC8" s="258"/>
      <c r="AE8" s="258"/>
      <c r="AG8" s="258"/>
      <c r="AI8" s="261"/>
      <c r="AK8" s="263"/>
    </row>
    <row r="9" spans="1:37" ht="21.75" customHeight="1" x14ac:dyDescent="0.2">
      <c r="A9" s="87" t="s">
        <v>253</v>
      </c>
      <c r="C9" s="22" t="s">
        <v>48</v>
      </c>
      <c r="E9" s="22" t="s">
        <v>48</v>
      </c>
      <c r="G9" s="23" t="s">
        <v>255</v>
      </c>
      <c r="I9" s="22" t="s">
        <v>256</v>
      </c>
      <c r="K9" s="81">
        <v>18</v>
      </c>
      <c r="L9" s="70"/>
      <c r="M9" s="81">
        <v>18</v>
      </c>
      <c r="O9" s="80">
        <v>4302000</v>
      </c>
      <c r="P9" s="70"/>
      <c r="Q9" s="80">
        <v>3650468775951</v>
      </c>
      <c r="R9" s="70"/>
      <c r="S9" s="81">
        <v>4045297656881</v>
      </c>
      <c r="T9" s="70"/>
      <c r="U9" s="69">
        <v>0</v>
      </c>
      <c r="V9" s="70"/>
      <c r="W9" s="69">
        <v>0</v>
      </c>
      <c r="X9" s="70"/>
      <c r="Y9" s="80">
        <v>0</v>
      </c>
      <c r="Z9" s="70"/>
      <c r="AA9" s="80">
        <v>0</v>
      </c>
      <c r="AB9" s="70"/>
      <c r="AC9" s="80">
        <v>4302000</v>
      </c>
      <c r="AD9" s="70"/>
      <c r="AE9" s="80">
        <v>940500</v>
      </c>
      <c r="AF9" s="70"/>
      <c r="AG9" s="80">
        <v>3650468775951</v>
      </c>
      <c r="AH9" s="70"/>
      <c r="AI9" s="80">
        <v>4045297656881</v>
      </c>
      <c r="AJ9" s="70"/>
      <c r="AK9" s="84">
        <f>AI9/سهام!$AE$1</f>
        <v>0.12960472529400982</v>
      </c>
    </row>
    <row r="10" spans="1:37" ht="21.75" customHeight="1" x14ac:dyDescent="0.2">
      <c r="A10" s="223" t="s">
        <v>196</v>
      </c>
      <c r="C10" s="22" t="s">
        <v>48</v>
      </c>
      <c r="E10" s="22" t="s">
        <v>48</v>
      </c>
      <c r="G10" s="22" t="s">
        <v>201</v>
      </c>
      <c r="I10" s="22" t="s">
        <v>202</v>
      </c>
      <c r="K10" s="80">
        <v>23</v>
      </c>
      <c r="L10" s="70"/>
      <c r="M10" s="80">
        <v>23</v>
      </c>
      <c r="O10" s="80">
        <v>3528000</v>
      </c>
      <c r="P10" s="70"/>
      <c r="Q10" s="80">
        <v>3199976493180</v>
      </c>
      <c r="R10" s="70"/>
      <c r="S10" s="80">
        <v>3221217400504</v>
      </c>
      <c r="T10" s="70"/>
      <c r="U10" s="71">
        <v>0</v>
      </c>
      <c r="V10" s="70"/>
      <c r="W10" s="71">
        <v>0</v>
      </c>
      <c r="X10" s="70"/>
      <c r="Y10" s="80">
        <v>0</v>
      </c>
      <c r="Z10" s="70"/>
      <c r="AA10" s="80">
        <v>0</v>
      </c>
      <c r="AB10" s="70"/>
      <c r="AC10" s="80">
        <v>3528000</v>
      </c>
      <c r="AD10" s="70"/>
      <c r="AE10" s="80">
        <v>916988</v>
      </c>
      <c r="AF10" s="70"/>
      <c r="AG10" s="80">
        <v>3199976493180</v>
      </c>
      <c r="AH10" s="70"/>
      <c r="AI10" s="80">
        <v>3234547296023</v>
      </c>
      <c r="AJ10" s="70"/>
      <c r="AK10" s="84">
        <f>AI10/سهام!$AE$1</f>
        <v>0.10362960882210183</v>
      </c>
    </row>
    <row r="11" spans="1:37" ht="21.75" customHeight="1" x14ac:dyDescent="0.2">
      <c r="A11" s="189" t="s">
        <v>76</v>
      </c>
      <c r="C11" s="22" t="s">
        <v>48</v>
      </c>
      <c r="E11" s="22" t="s">
        <v>48</v>
      </c>
      <c r="G11" s="22" t="s">
        <v>77</v>
      </c>
      <c r="I11" s="22" t="s">
        <v>78</v>
      </c>
      <c r="K11" s="80">
        <v>20.5</v>
      </c>
      <c r="L11" s="70"/>
      <c r="M11" s="80">
        <v>20.5</v>
      </c>
      <c r="O11" s="80">
        <v>2100000</v>
      </c>
      <c r="P11" s="70"/>
      <c r="Q11" s="80">
        <v>2003959482000</v>
      </c>
      <c r="R11" s="70"/>
      <c r="S11" s="80">
        <v>2099619375000</v>
      </c>
      <c r="T11" s="70"/>
      <c r="U11" s="71">
        <v>0</v>
      </c>
      <c r="V11" s="70"/>
      <c r="W11" s="71">
        <v>0</v>
      </c>
      <c r="X11" s="70"/>
      <c r="Y11" s="80">
        <v>0</v>
      </c>
      <c r="Z11" s="70"/>
      <c r="AA11" s="80">
        <v>0</v>
      </c>
      <c r="AB11" s="70"/>
      <c r="AC11" s="80">
        <v>2100000</v>
      </c>
      <c r="AD11" s="70"/>
      <c r="AE11" s="80">
        <v>1000000</v>
      </c>
      <c r="AF11" s="70"/>
      <c r="AG11" s="80">
        <v>2003959482000</v>
      </c>
      <c r="AH11" s="70"/>
      <c r="AI11" s="80">
        <v>2099619375000</v>
      </c>
      <c r="AJ11" s="70"/>
      <c r="AK11" s="84">
        <f>AI11/سهام!$AE$1</f>
        <v>6.7268373158148667E-2</v>
      </c>
    </row>
    <row r="12" spans="1:37" ht="21.75" customHeight="1" x14ac:dyDescent="0.2">
      <c r="A12" s="124" t="s">
        <v>252</v>
      </c>
      <c r="C12" s="22" t="s">
        <v>48</v>
      </c>
      <c r="E12" s="22" t="s">
        <v>48</v>
      </c>
      <c r="G12" s="24" t="s">
        <v>255</v>
      </c>
      <c r="I12" s="22" t="s">
        <v>256</v>
      </c>
      <c r="K12" s="80">
        <v>18</v>
      </c>
      <c r="L12" s="70"/>
      <c r="M12" s="80">
        <v>18</v>
      </c>
      <c r="O12" s="80">
        <v>1984800</v>
      </c>
      <c r="P12" s="70"/>
      <c r="Q12" s="80">
        <v>1684205233657</v>
      </c>
      <c r="R12" s="70"/>
      <c r="S12" s="80">
        <v>1683599112342</v>
      </c>
      <c r="T12" s="70"/>
      <c r="U12" s="71">
        <v>0</v>
      </c>
      <c r="V12" s="70"/>
      <c r="W12" s="71">
        <v>0</v>
      </c>
      <c r="X12" s="70"/>
      <c r="Y12" s="80">
        <v>0</v>
      </c>
      <c r="Z12" s="70"/>
      <c r="AA12" s="80">
        <v>0</v>
      </c>
      <c r="AB12" s="70"/>
      <c r="AC12" s="80">
        <v>1984800</v>
      </c>
      <c r="AD12" s="70"/>
      <c r="AE12" s="80">
        <v>848400</v>
      </c>
      <c r="AF12" s="70"/>
      <c r="AG12" s="80">
        <v>1684205233657</v>
      </c>
      <c r="AH12" s="70"/>
      <c r="AI12" s="80">
        <v>1683599112342</v>
      </c>
      <c r="AJ12" s="70"/>
      <c r="AK12" s="84">
        <f>AI12/سهام!$AE$1</f>
        <v>5.3939763885894568E-2</v>
      </c>
    </row>
    <row r="13" spans="1:37" ht="21.75" customHeight="1" x14ac:dyDescent="0.2">
      <c r="A13" s="61" t="s">
        <v>194</v>
      </c>
      <c r="C13" s="22" t="s">
        <v>48</v>
      </c>
      <c r="E13" s="22" t="s">
        <v>48</v>
      </c>
      <c r="G13" s="22" t="s">
        <v>199</v>
      </c>
      <c r="I13" s="22" t="s">
        <v>200</v>
      </c>
      <c r="K13" s="80">
        <v>18</v>
      </c>
      <c r="L13" s="70"/>
      <c r="M13" s="80">
        <v>18</v>
      </c>
      <c r="O13" s="80">
        <v>1590000</v>
      </c>
      <c r="P13" s="70"/>
      <c r="Q13" s="80">
        <v>1502021815205</v>
      </c>
      <c r="R13" s="70"/>
      <c r="S13" s="80">
        <v>1524422348360</v>
      </c>
      <c r="T13" s="70"/>
      <c r="U13" s="71">
        <v>0</v>
      </c>
      <c r="V13" s="70"/>
      <c r="W13" s="71">
        <v>0</v>
      </c>
      <c r="X13" s="70"/>
      <c r="Y13" s="80">
        <v>0</v>
      </c>
      <c r="Z13" s="70"/>
      <c r="AA13" s="80">
        <v>0</v>
      </c>
      <c r="AB13" s="70"/>
      <c r="AC13" s="80">
        <v>1590000</v>
      </c>
      <c r="AD13" s="70"/>
      <c r="AE13" s="80">
        <v>958930</v>
      </c>
      <c r="AF13" s="70"/>
      <c r="AG13" s="80">
        <v>1502021815205</v>
      </c>
      <c r="AH13" s="70"/>
      <c r="AI13" s="80">
        <v>1524422348360</v>
      </c>
      <c r="AJ13" s="70"/>
      <c r="AK13" s="84">
        <f>AI13/سهام!$AE$1</f>
        <v>4.8840000526334346E-2</v>
      </c>
    </row>
    <row r="14" spans="1:37" ht="21.75" customHeight="1" x14ac:dyDescent="0.2">
      <c r="A14" s="61" t="s">
        <v>186</v>
      </c>
      <c r="C14" s="22" t="s">
        <v>48</v>
      </c>
      <c r="E14" s="22" t="s">
        <v>48</v>
      </c>
      <c r="G14" s="22" t="s">
        <v>187</v>
      </c>
      <c r="I14" s="22" t="s">
        <v>188</v>
      </c>
      <c r="K14" s="80">
        <v>23</v>
      </c>
      <c r="L14" s="70"/>
      <c r="M14" s="80">
        <v>23</v>
      </c>
      <c r="O14" s="80">
        <v>1500000</v>
      </c>
      <c r="P14" s="70"/>
      <c r="Q14" s="80">
        <v>1500000000000</v>
      </c>
      <c r="R14" s="70"/>
      <c r="S14" s="80">
        <v>1499728125000</v>
      </c>
      <c r="T14" s="70"/>
      <c r="U14" s="71">
        <v>0</v>
      </c>
      <c r="V14" s="70"/>
      <c r="W14" s="71">
        <v>0</v>
      </c>
      <c r="X14" s="70"/>
      <c r="Y14" s="80">
        <v>0</v>
      </c>
      <c r="Z14" s="70"/>
      <c r="AA14" s="80">
        <v>0</v>
      </c>
      <c r="AB14" s="70"/>
      <c r="AC14" s="80">
        <v>1500000</v>
      </c>
      <c r="AD14" s="70"/>
      <c r="AE14" s="80">
        <v>1000000</v>
      </c>
      <c r="AF14" s="70"/>
      <c r="AG14" s="80">
        <v>1500000000000</v>
      </c>
      <c r="AH14" s="70"/>
      <c r="AI14" s="80">
        <v>1499728125000</v>
      </c>
      <c r="AJ14" s="70"/>
      <c r="AK14" s="84">
        <f>AI14/سهام!$AE$1</f>
        <v>4.8048837970106194E-2</v>
      </c>
    </row>
    <row r="15" spans="1:37" ht="21.75" customHeight="1" x14ac:dyDescent="0.2">
      <c r="A15" s="61" t="s">
        <v>70</v>
      </c>
      <c r="C15" s="22" t="s">
        <v>48</v>
      </c>
      <c r="E15" s="22" t="s">
        <v>48</v>
      </c>
      <c r="G15" s="22" t="s">
        <v>71</v>
      </c>
      <c r="I15" s="22" t="s">
        <v>72</v>
      </c>
      <c r="K15" s="80">
        <v>23</v>
      </c>
      <c r="L15" s="70"/>
      <c r="M15" s="80">
        <v>23</v>
      </c>
      <c r="O15" s="80">
        <v>1500000</v>
      </c>
      <c r="P15" s="70"/>
      <c r="Q15" s="80">
        <v>1500160000000</v>
      </c>
      <c r="R15" s="70"/>
      <c r="S15" s="80">
        <v>1499728125000</v>
      </c>
      <c r="T15" s="70"/>
      <c r="U15" s="71">
        <v>0</v>
      </c>
      <c r="V15" s="70"/>
      <c r="W15" s="71">
        <v>0</v>
      </c>
      <c r="X15" s="70"/>
      <c r="Y15" s="80">
        <v>0</v>
      </c>
      <c r="Z15" s="70"/>
      <c r="AA15" s="80">
        <v>0</v>
      </c>
      <c r="AB15" s="70"/>
      <c r="AC15" s="80">
        <v>1500000</v>
      </c>
      <c r="AD15" s="70"/>
      <c r="AE15" s="80">
        <v>1000000</v>
      </c>
      <c r="AF15" s="70"/>
      <c r="AG15" s="80">
        <v>1500160000000</v>
      </c>
      <c r="AH15" s="70"/>
      <c r="AI15" s="80">
        <v>1499728125000</v>
      </c>
      <c r="AJ15" s="70"/>
      <c r="AK15" s="84">
        <f>AI15/سهام!$AE$1</f>
        <v>4.8048837970106194E-2</v>
      </c>
    </row>
    <row r="16" spans="1:37" ht="21.75" customHeight="1" x14ac:dyDescent="0.2">
      <c r="A16" s="61" t="s">
        <v>193</v>
      </c>
      <c r="C16" s="22" t="s">
        <v>48</v>
      </c>
      <c r="E16" s="22" t="s">
        <v>48</v>
      </c>
      <c r="G16" s="22" t="s">
        <v>197</v>
      </c>
      <c r="I16" s="22" t="s">
        <v>198</v>
      </c>
      <c r="K16" s="80">
        <v>23</v>
      </c>
      <c r="L16" s="70"/>
      <c r="M16" s="80">
        <v>23</v>
      </c>
      <c r="O16" s="80">
        <v>1499971</v>
      </c>
      <c r="P16" s="70"/>
      <c r="Q16" s="80">
        <v>1500205374093</v>
      </c>
      <c r="R16" s="70"/>
      <c r="S16" s="80">
        <v>1499699130256</v>
      </c>
      <c r="T16" s="70"/>
      <c r="U16" s="71">
        <v>0</v>
      </c>
      <c r="V16" s="70"/>
      <c r="W16" s="71">
        <v>0</v>
      </c>
      <c r="X16" s="70"/>
      <c r="Y16" s="80">
        <v>0</v>
      </c>
      <c r="Z16" s="70"/>
      <c r="AA16" s="80">
        <v>0</v>
      </c>
      <c r="AB16" s="70"/>
      <c r="AC16" s="80">
        <v>1499971</v>
      </c>
      <c r="AD16" s="70"/>
      <c r="AE16" s="80">
        <v>1000000</v>
      </c>
      <c r="AF16" s="70"/>
      <c r="AG16" s="80">
        <v>1500205374093</v>
      </c>
      <c r="AH16" s="70"/>
      <c r="AI16" s="80">
        <v>1499699130256</v>
      </c>
      <c r="AJ16" s="70"/>
      <c r="AK16" s="84">
        <f>AI16/سهام!$AE$1</f>
        <v>4.804790902589743E-2</v>
      </c>
    </row>
    <row r="17" spans="1:37" ht="21.75" customHeight="1" x14ac:dyDescent="0.2">
      <c r="A17" s="61" t="s">
        <v>254</v>
      </c>
      <c r="C17" s="22" t="s">
        <v>48</v>
      </c>
      <c r="E17" s="22" t="s">
        <v>48</v>
      </c>
      <c r="G17" s="22" t="s">
        <v>255</v>
      </c>
      <c r="I17" s="22" t="s">
        <v>257</v>
      </c>
      <c r="K17" s="80">
        <v>18</v>
      </c>
      <c r="L17" s="70"/>
      <c r="M17" s="80">
        <v>18</v>
      </c>
      <c r="O17" s="80">
        <v>646000</v>
      </c>
      <c r="P17" s="70"/>
      <c r="Q17" s="80">
        <v>548164381035</v>
      </c>
      <c r="R17" s="70"/>
      <c r="S17" s="80">
        <v>547967062965</v>
      </c>
      <c r="T17" s="70"/>
      <c r="U17" s="71">
        <v>0</v>
      </c>
      <c r="V17" s="70"/>
      <c r="W17" s="71">
        <v>0</v>
      </c>
      <c r="X17" s="70"/>
      <c r="Y17" s="80">
        <v>0</v>
      </c>
      <c r="Z17" s="70"/>
      <c r="AA17" s="80">
        <v>0</v>
      </c>
      <c r="AB17" s="70"/>
      <c r="AC17" s="80">
        <v>646000</v>
      </c>
      <c r="AD17" s="70"/>
      <c r="AE17" s="80">
        <v>848400</v>
      </c>
      <c r="AF17" s="70"/>
      <c r="AG17" s="80">
        <v>548164381035</v>
      </c>
      <c r="AH17" s="70"/>
      <c r="AI17" s="80">
        <v>547967062965</v>
      </c>
      <c r="AJ17" s="70"/>
      <c r="AK17" s="84">
        <f>AI17/سهام!$AE$1</f>
        <v>1.7555969100306271E-2</v>
      </c>
    </row>
    <row r="18" spans="1:37" ht="21.75" customHeight="1" x14ac:dyDescent="0.2">
      <c r="A18" s="223" t="s">
        <v>79</v>
      </c>
      <c r="C18" s="22" t="s">
        <v>48</v>
      </c>
      <c r="E18" s="22" t="s">
        <v>48</v>
      </c>
      <c r="G18" s="22" t="s">
        <v>80</v>
      </c>
      <c r="I18" s="22" t="s">
        <v>81</v>
      </c>
      <c r="K18" s="80">
        <v>23</v>
      </c>
      <c r="L18" s="70"/>
      <c r="M18" s="80">
        <v>23</v>
      </c>
      <c r="O18" s="80">
        <v>500000</v>
      </c>
      <c r="P18" s="70"/>
      <c r="Q18" s="80">
        <v>500000000000</v>
      </c>
      <c r="R18" s="70"/>
      <c r="S18" s="80">
        <v>499909375000</v>
      </c>
      <c r="T18" s="70"/>
      <c r="U18" s="71">
        <v>0</v>
      </c>
      <c r="V18" s="70"/>
      <c r="W18" s="71">
        <v>0</v>
      </c>
      <c r="X18" s="70"/>
      <c r="Y18" s="80">
        <v>0</v>
      </c>
      <c r="Z18" s="70"/>
      <c r="AA18" s="80">
        <v>0</v>
      </c>
      <c r="AB18" s="70"/>
      <c r="AC18" s="80">
        <v>500000</v>
      </c>
      <c r="AD18" s="70"/>
      <c r="AE18" s="80">
        <v>1000000</v>
      </c>
      <c r="AF18" s="70"/>
      <c r="AG18" s="80">
        <v>500000000000</v>
      </c>
      <c r="AH18" s="70"/>
      <c r="AI18" s="80">
        <v>499909375000</v>
      </c>
      <c r="AJ18" s="70"/>
      <c r="AK18" s="84">
        <f>AI18/سهام!$AE$1</f>
        <v>1.6016279323368729E-2</v>
      </c>
    </row>
    <row r="19" spans="1:37" ht="21.75" customHeight="1" x14ac:dyDescent="0.2">
      <c r="A19" s="61" t="s">
        <v>73</v>
      </c>
      <c r="C19" s="22" t="s">
        <v>48</v>
      </c>
      <c r="E19" s="22" t="s">
        <v>48</v>
      </c>
      <c r="G19" s="22" t="s">
        <v>74</v>
      </c>
      <c r="I19" s="22" t="s">
        <v>75</v>
      </c>
      <c r="K19" s="80">
        <v>23</v>
      </c>
      <c r="L19" s="70"/>
      <c r="M19" s="80">
        <v>23</v>
      </c>
      <c r="O19" s="80">
        <v>526865</v>
      </c>
      <c r="P19" s="70"/>
      <c r="Q19" s="80">
        <v>500020153650</v>
      </c>
      <c r="R19" s="70"/>
      <c r="S19" s="80">
        <v>481830799185</v>
      </c>
      <c r="T19" s="70"/>
      <c r="U19" s="71">
        <v>0</v>
      </c>
      <c r="V19" s="70"/>
      <c r="W19" s="71">
        <v>0</v>
      </c>
      <c r="X19" s="70"/>
      <c r="Y19" s="80">
        <v>0</v>
      </c>
      <c r="Z19" s="131"/>
      <c r="AA19" s="131">
        <v>0</v>
      </c>
      <c r="AB19" s="70"/>
      <c r="AC19" s="80">
        <v>526865</v>
      </c>
      <c r="AD19" s="70"/>
      <c r="AE19" s="80">
        <v>918691</v>
      </c>
      <c r="AF19" s="70"/>
      <c r="AG19" s="80">
        <v>500020153650</v>
      </c>
      <c r="AH19" s="70"/>
      <c r="AI19" s="80">
        <v>483938403978</v>
      </c>
      <c r="AJ19" s="70"/>
      <c r="AK19" s="84">
        <f>AI19/سهام!$AE$1</f>
        <v>1.5504595514770863E-2</v>
      </c>
    </row>
    <row r="20" spans="1:37" ht="21.75" customHeight="1" x14ac:dyDescent="0.2">
      <c r="A20" s="224" t="s">
        <v>51</v>
      </c>
      <c r="C20" s="22" t="s">
        <v>48</v>
      </c>
      <c r="E20" s="22" t="s">
        <v>48</v>
      </c>
      <c r="G20" s="22" t="s">
        <v>52</v>
      </c>
      <c r="I20" s="22" t="s">
        <v>53</v>
      </c>
      <c r="K20" s="80">
        <v>0</v>
      </c>
      <c r="L20" s="70"/>
      <c r="M20" s="80">
        <v>0</v>
      </c>
      <c r="O20" s="80">
        <v>71600</v>
      </c>
      <c r="P20" s="70"/>
      <c r="Q20" s="80">
        <v>50014503485</v>
      </c>
      <c r="R20" s="70"/>
      <c r="S20" s="80">
        <v>61782463898</v>
      </c>
      <c r="T20" s="70"/>
      <c r="U20" s="71">
        <v>0</v>
      </c>
      <c r="V20" s="70"/>
      <c r="W20" s="71">
        <v>0</v>
      </c>
      <c r="X20" s="70"/>
      <c r="Y20" s="80">
        <v>0</v>
      </c>
      <c r="Z20" s="70"/>
      <c r="AA20" s="80">
        <v>0</v>
      </c>
      <c r="AB20" s="70"/>
      <c r="AC20" s="80">
        <v>71600</v>
      </c>
      <c r="AD20" s="70"/>
      <c r="AE20" s="80">
        <v>877000</v>
      </c>
      <c r="AF20" s="70"/>
      <c r="AG20" s="80">
        <v>50014503485</v>
      </c>
      <c r="AH20" s="70"/>
      <c r="AI20" s="80">
        <v>62781818732</v>
      </c>
      <c r="AJ20" s="70"/>
      <c r="AK20" s="84">
        <f>AI20/سهام!$AE$1</f>
        <v>2.0114268616002956E-3</v>
      </c>
    </row>
    <row r="21" spans="1:37" ht="21.75" customHeight="1" x14ac:dyDescent="0.2">
      <c r="A21" s="224" t="s">
        <v>54</v>
      </c>
      <c r="C21" s="22" t="s">
        <v>48</v>
      </c>
      <c r="E21" s="22" t="s">
        <v>48</v>
      </c>
      <c r="G21" s="22" t="s">
        <v>55</v>
      </c>
      <c r="I21" s="22" t="s">
        <v>56</v>
      </c>
      <c r="K21" s="80">
        <v>0</v>
      </c>
      <c r="L21" s="70"/>
      <c r="M21" s="80">
        <v>0</v>
      </c>
      <c r="O21" s="80">
        <v>21826</v>
      </c>
      <c r="P21" s="70"/>
      <c r="Q21" s="80">
        <v>18846066902</v>
      </c>
      <c r="R21" s="70"/>
      <c r="S21" s="80">
        <v>20899189795</v>
      </c>
      <c r="T21" s="70"/>
      <c r="U21" s="71">
        <v>0</v>
      </c>
      <c r="V21" s="70"/>
      <c r="W21" s="71">
        <v>0</v>
      </c>
      <c r="X21" s="70"/>
      <c r="Y21" s="80">
        <v>0</v>
      </c>
      <c r="Z21" s="70"/>
      <c r="AA21" s="80">
        <v>0</v>
      </c>
      <c r="AB21" s="70"/>
      <c r="AC21" s="80">
        <v>21826</v>
      </c>
      <c r="AD21" s="70"/>
      <c r="AE21" s="80">
        <v>979900</v>
      </c>
      <c r="AF21" s="70"/>
      <c r="AG21" s="80">
        <v>18846066902</v>
      </c>
      <c r="AH21" s="70"/>
      <c r="AI21" s="80">
        <v>21383420952</v>
      </c>
      <c r="AJ21" s="70"/>
      <c r="AK21" s="84">
        <f>AI21/سهام!$AE$1</f>
        <v>6.8508985824962236E-4</v>
      </c>
    </row>
    <row r="22" spans="1:37" ht="22.5" customHeight="1" x14ac:dyDescent="0.2">
      <c r="A22" s="224" t="s">
        <v>47</v>
      </c>
      <c r="C22" s="22" t="s">
        <v>48</v>
      </c>
      <c r="E22" s="22" t="s">
        <v>48</v>
      </c>
      <c r="G22" s="24" t="s">
        <v>49</v>
      </c>
      <c r="I22" s="22" t="s">
        <v>50</v>
      </c>
      <c r="K22" s="78">
        <v>0</v>
      </c>
      <c r="L22" s="70"/>
      <c r="M22" s="78">
        <v>0</v>
      </c>
      <c r="O22" s="80">
        <v>17275</v>
      </c>
      <c r="P22" s="70"/>
      <c r="Q22" s="80">
        <v>14717364619</v>
      </c>
      <c r="R22" s="70"/>
      <c r="S22" s="78">
        <v>16408448179</v>
      </c>
      <c r="T22" s="70"/>
      <c r="U22" s="127">
        <v>0</v>
      </c>
      <c r="V22" s="70"/>
      <c r="W22" s="127">
        <v>0</v>
      </c>
      <c r="X22" s="70"/>
      <c r="Y22" s="80">
        <v>0</v>
      </c>
      <c r="Z22" s="70"/>
      <c r="AA22" s="80">
        <v>0</v>
      </c>
      <c r="AB22" s="70"/>
      <c r="AC22" s="80">
        <v>17275</v>
      </c>
      <c r="AD22" s="70"/>
      <c r="AE22" s="80">
        <v>965120</v>
      </c>
      <c r="AF22" s="70"/>
      <c r="AG22" s="80">
        <v>14717364619</v>
      </c>
      <c r="AH22" s="70"/>
      <c r="AI22" s="80">
        <v>16669426118</v>
      </c>
      <c r="AJ22" s="70"/>
      <c r="AK22" s="84">
        <f>AI22/سهام!$AE$1</f>
        <v>5.3406116831904995E-4</v>
      </c>
    </row>
    <row r="23" spans="1:37" ht="21.75" customHeight="1" x14ac:dyDescent="0.2">
      <c r="A23" s="61" t="s">
        <v>61</v>
      </c>
      <c r="C23" s="22" t="s">
        <v>48</v>
      </c>
      <c r="E23" s="22" t="s">
        <v>48</v>
      </c>
      <c r="G23" s="24" t="s">
        <v>62</v>
      </c>
      <c r="I23" s="22" t="s">
        <v>63</v>
      </c>
      <c r="K23" s="80">
        <v>0</v>
      </c>
      <c r="L23" s="70"/>
      <c r="M23" s="80">
        <v>0</v>
      </c>
      <c r="O23" s="80">
        <v>14722</v>
      </c>
      <c r="P23" s="70"/>
      <c r="Q23" s="80">
        <v>13087667039</v>
      </c>
      <c r="R23" s="70"/>
      <c r="S23" s="80">
        <v>14592745385</v>
      </c>
      <c r="T23" s="70"/>
      <c r="U23" s="71">
        <v>0</v>
      </c>
      <c r="V23" s="70"/>
      <c r="W23" s="71">
        <v>0</v>
      </c>
      <c r="X23" s="70"/>
      <c r="Y23" s="80">
        <v>14722</v>
      </c>
      <c r="Z23" s="70"/>
      <c r="AA23" s="80">
        <v>14722000000</v>
      </c>
      <c r="AB23" s="70"/>
      <c r="AC23" s="80">
        <v>0</v>
      </c>
      <c r="AD23" s="70"/>
      <c r="AE23" s="80">
        <v>0</v>
      </c>
      <c r="AF23" s="70"/>
      <c r="AG23" s="80">
        <v>0</v>
      </c>
      <c r="AH23" s="70"/>
      <c r="AI23" s="80">
        <v>0</v>
      </c>
      <c r="AJ23" s="70"/>
      <c r="AK23" s="84">
        <f>AI23/سهام!$AE$1</f>
        <v>0</v>
      </c>
    </row>
    <row r="24" spans="1:37" ht="21.75" customHeight="1" x14ac:dyDescent="0.2">
      <c r="A24" s="124" t="s">
        <v>64</v>
      </c>
      <c r="C24" s="22" t="s">
        <v>48</v>
      </c>
      <c r="E24" s="22" t="s">
        <v>48</v>
      </c>
      <c r="G24" s="24" t="s">
        <v>65</v>
      </c>
      <c r="I24" s="22" t="s">
        <v>66</v>
      </c>
      <c r="K24" s="80">
        <v>0</v>
      </c>
      <c r="L24" s="70"/>
      <c r="M24" s="80">
        <v>0</v>
      </c>
      <c r="O24" s="80">
        <v>11314</v>
      </c>
      <c r="P24" s="70"/>
      <c r="Q24" s="80">
        <v>10049690768</v>
      </c>
      <c r="R24" s="70"/>
      <c r="S24" s="80">
        <v>11160256096</v>
      </c>
      <c r="T24" s="70"/>
      <c r="U24" s="71">
        <v>0</v>
      </c>
      <c r="V24" s="70"/>
      <c r="W24" s="71">
        <v>0</v>
      </c>
      <c r="X24" s="70"/>
      <c r="Y24" s="80">
        <v>11314</v>
      </c>
      <c r="Z24" s="70"/>
      <c r="AA24" s="80">
        <v>11314000000</v>
      </c>
      <c r="AB24" s="70"/>
      <c r="AC24" s="80">
        <v>0</v>
      </c>
      <c r="AD24" s="70"/>
      <c r="AE24" s="80">
        <v>0</v>
      </c>
      <c r="AF24" s="70"/>
      <c r="AG24" s="80">
        <v>0</v>
      </c>
      <c r="AH24" s="70"/>
      <c r="AI24" s="80">
        <v>0</v>
      </c>
      <c r="AJ24" s="70"/>
      <c r="AK24" s="84">
        <f>AI24/سهام!$AE$1</f>
        <v>0</v>
      </c>
    </row>
    <row r="25" spans="1:37" ht="21.75" customHeight="1" x14ac:dyDescent="0.2">
      <c r="A25" s="188" t="s">
        <v>84</v>
      </c>
      <c r="C25" s="22" t="s">
        <v>48</v>
      </c>
      <c r="E25" s="22" t="s">
        <v>48</v>
      </c>
      <c r="G25" s="24" t="s">
        <v>85</v>
      </c>
      <c r="I25" s="22" t="s">
        <v>86</v>
      </c>
      <c r="K25" s="80">
        <v>18</v>
      </c>
      <c r="L25" s="70"/>
      <c r="M25" s="80">
        <v>18</v>
      </c>
      <c r="O25" s="80">
        <v>1000</v>
      </c>
      <c r="P25" s="70"/>
      <c r="Q25" s="80">
        <v>1000181250</v>
      </c>
      <c r="R25" s="70"/>
      <c r="S25" s="80">
        <v>943039043</v>
      </c>
      <c r="T25" s="70"/>
      <c r="U25" s="71">
        <v>0</v>
      </c>
      <c r="V25" s="70"/>
      <c r="W25" s="71">
        <v>0</v>
      </c>
      <c r="X25" s="70"/>
      <c r="Y25" s="80">
        <v>1000</v>
      </c>
      <c r="Z25" s="70"/>
      <c r="AA25" s="80">
        <v>1000000000</v>
      </c>
      <c r="AB25" s="70"/>
      <c r="AC25" s="80">
        <v>0</v>
      </c>
      <c r="AD25" s="70"/>
      <c r="AE25" s="80">
        <v>0</v>
      </c>
      <c r="AF25" s="70"/>
      <c r="AG25" s="80">
        <v>0</v>
      </c>
      <c r="AH25" s="70"/>
      <c r="AI25" s="80">
        <v>0</v>
      </c>
      <c r="AJ25" s="70"/>
      <c r="AK25" s="84">
        <f>AI25/سهام!$AE$1</f>
        <v>0</v>
      </c>
    </row>
    <row r="26" spans="1:37" ht="21.75" customHeight="1" thickBot="1" x14ac:dyDescent="0.25">
      <c r="A26" s="59"/>
      <c r="C26" s="7"/>
      <c r="E26" s="7"/>
      <c r="G26" s="7"/>
      <c r="I26" s="7"/>
      <c r="K26" s="7"/>
      <c r="M26" s="7"/>
      <c r="O26" s="16">
        <f>SUM(O9:O25)</f>
        <v>19815373</v>
      </c>
      <c r="Q26" s="16">
        <f>SUM(Q9:Q25)</f>
        <v>18196897182834</v>
      </c>
      <c r="S26" s="16">
        <f>SUM(S9:S25)</f>
        <v>18728804652889</v>
      </c>
      <c r="U26" s="7"/>
      <c r="W26" s="16">
        <f>SUM(W9:W25)</f>
        <v>0</v>
      </c>
      <c r="Y26" s="7"/>
      <c r="AA26" s="132">
        <f>SUM(AA9:AA25)</f>
        <v>27036000000</v>
      </c>
      <c r="AC26" s="7"/>
      <c r="AE26" s="7"/>
      <c r="AG26" s="16">
        <f>SUM(AG9:AG25)</f>
        <v>18172759643777</v>
      </c>
      <c r="AI26" s="16">
        <f>SUM(AI9:AI25)</f>
        <v>18719290676607</v>
      </c>
      <c r="AK26" s="91">
        <f>SUM(AK9:AK25)</f>
        <v>0.59973547847921382</v>
      </c>
    </row>
    <row r="27" spans="1:37" ht="13.5" thickTop="1" x14ac:dyDescent="0.2"/>
    <row r="29" spans="1:37" ht="19.5" x14ac:dyDescent="0.2">
      <c r="AG29" s="25"/>
    </row>
  </sheetData>
  <sheetProtection algorithmName="SHA-512" hashValue="MU6naAaJTwnUrWykS5ggm4hNcS7sSULs4jj4I2jG6yCk1/r6MxXvg/eGUglJEQKB0fpll6yWP1RGnPCZ7b6Img==" saltValue="pFOpDaIwAodcxI0yP0jIuQ==" spinCount="100000" sheet="1" objects="1" scenarios="1" selectLockedCells="1" autoFilter="0" selectUnlockedCells="1"/>
  <sortState xmlns:xlrd2="http://schemas.microsoft.com/office/spreadsheetml/2017/richdata2" ref="A9:AK25">
    <sortCondition descending="1" ref="AI9:AI25"/>
  </sortState>
  <mergeCells count="25">
    <mergeCell ref="AI7:AI8"/>
    <mergeCell ref="AG7:AG8"/>
    <mergeCell ref="AE7:AE8"/>
    <mergeCell ref="AC7:AC8"/>
    <mergeCell ref="A3:AK3"/>
    <mergeCell ref="U6:AA6"/>
    <mergeCell ref="O6:S6"/>
    <mergeCell ref="A6:N6"/>
    <mergeCell ref="A4:AK4"/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</mergeCells>
  <pageMargins left="0.39" right="0.39" top="0.39" bottom="0.39" header="0" footer="0"/>
  <pageSetup paperSize="9" scale="3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M19"/>
  <sheetViews>
    <sheetView rightToLeft="1" view="pageBreakPreview" zoomScale="115" zoomScaleNormal="100" zoomScaleSheetLayoutView="115" workbookViewId="0">
      <selection activeCell="B12" sqref="B12"/>
    </sheetView>
  </sheetViews>
  <sheetFormatPr defaultRowHeight="12.75" x14ac:dyDescent="0.2"/>
  <cols>
    <col min="1" max="1" width="6.5703125" bestFit="1" customWidth="1"/>
    <col min="2" max="2" width="20" customWidth="1"/>
    <col min="3" max="3" width="1.28515625" customWidth="1"/>
    <col min="4" max="4" width="22" bestFit="1" customWidth="1"/>
    <col min="5" max="5" width="1.28515625" customWidth="1"/>
    <col min="6" max="6" width="22" bestFit="1" customWidth="1"/>
    <col min="7" max="7" width="1.28515625" customWidth="1"/>
    <col min="8" max="8" width="22" bestFit="1" customWidth="1"/>
    <col min="9" max="9" width="1.28515625" customWidth="1"/>
    <col min="10" max="10" width="22" bestFit="1" customWidth="1"/>
    <col min="11" max="11" width="1.28515625" customWidth="1"/>
    <col min="12" max="12" width="11.140625" customWidth="1"/>
    <col min="13" max="13" width="0.28515625" hidden="1" customWidth="1"/>
    <col min="14" max="14" width="12.42578125" bestFit="1" customWidth="1"/>
  </cols>
  <sheetData>
    <row r="1" spans="1:12" ht="21" x14ac:dyDescent="0.2">
      <c r="A1" s="266" t="s">
        <v>0</v>
      </c>
      <c r="B1" s="266"/>
      <c r="C1" s="266"/>
      <c r="D1" s="266"/>
      <c r="E1" s="266"/>
      <c r="F1" s="266"/>
      <c r="G1" s="266"/>
      <c r="H1" s="266"/>
      <c r="I1" s="266"/>
      <c r="J1" s="266"/>
      <c r="K1" s="266"/>
      <c r="L1" s="266"/>
    </row>
    <row r="2" spans="1:12" ht="21" x14ac:dyDescent="0.2">
      <c r="A2" s="266" t="s">
        <v>1</v>
      </c>
      <c r="B2" s="266"/>
      <c r="C2" s="266"/>
      <c r="D2" s="266"/>
      <c r="E2" s="266"/>
      <c r="F2" s="266"/>
      <c r="G2" s="266"/>
      <c r="H2" s="266"/>
      <c r="I2" s="266"/>
      <c r="J2" s="266"/>
      <c r="K2" s="266"/>
      <c r="L2" s="266"/>
    </row>
    <row r="3" spans="1:12" ht="21" x14ac:dyDescent="0.2">
      <c r="A3" s="266" t="s">
        <v>267</v>
      </c>
      <c r="B3" s="266"/>
      <c r="C3" s="266"/>
      <c r="D3" s="266"/>
      <c r="E3" s="266"/>
      <c r="F3" s="266"/>
      <c r="G3" s="266"/>
      <c r="H3" s="266"/>
      <c r="I3" s="266"/>
      <c r="J3" s="266"/>
      <c r="K3" s="266"/>
      <c r="L3" s="266"/>
    </row>
    <row r="5" spans="1:12" ht="22.5" x14ac:dyDescent="0.2">
      <c r="A5" s="192" t="s">
        <v>258</v>
      </c>
      <c r="B5" s="267" t="s">
        <v>259</v>
      </c>
      <c r="C5" s="267"/>
      <c r="D5" s="267"/>
      <c r="E5" s="267"/>
      <c r="F5" s="267"/>
      <c r="G5" s="267"/>
      <c r="H5" s="267"/>
      <c r="I5" s="267"/>
      <c r="J5" s="267"/>
      <c r="K5" s="267"/>
      <c r="L5" s="267"/>
    </row>
    <row r="6" spans="1:12" ht="19.5" x14ac:dyDescent="0.45">
      <c r="A6" s="193"/>
      <c r="B6" s="193"/>
      <c r="C6" s="193"/>
      <c r="D6" s="195" t="s">
        <v>251</v>
      </c>
      <c r="E6" s="194"/>
      <c r="F6" s="265" t="s">
        <v>3</v>
      </c>
      <c r="G6" s="265"/>
      <c r="H6" s="265"/>
      <c r="I6" s="194"/>
      <c r="J6" s="265" t="s">
        <v>268</v>
      </c>
      <c r="K6" s="265"/>
      <c r="L6" s="265"/>
    </row>
    <row r="7" spans="1:12" ht="29.25" customHeight="1" x14ac:dyDescent="0.2">
      <c r="A7" s="264" t="s">
        <v>174</v>
      </c>
      <c r="B7" s="264"/>
      <c r="C7" s="196"/>
      <c r="D7" s="197" t="s">
        <v>98</v>
      </c>
      <c r="E7" s="196"/>
      <c r="F7" s="197" t="s">
        <v>99</v>
      </c>
      <c r="G7" s="196"/>
      <c r="H7" s="197" t="s">
        <v>100</v>
      </c>
      <c r="I7" s="196"/>
      <c r="J7" s="197" t="s">
        <v>98</v>
      </c>
      <c r="K7" s="198"/>
      <c r="L7" s="199" t="s">
        <v>12</v>
      </c>
    </row>
    <row r="9" spans="1:12" ht="19.5" x14ac:dyDescent="0.2">
      <c r="A9" s="188" t="s">
        <v>274</v>
      </c>
      <c r="B9" s="188"/>
      <c r="D9" s="218">
        <v>3851215502427</v>
      </c>
      <c r="E9" s="218"/>
      <c r="F9" s="218">
        <v>804587619847</v>
      </c>
      <c r="G9" s="218"/>
      <c r="H9" s="218">
        <v>576798490104</v>
      </c>
      <c r="I9" s="218"/>
      <c r="J9" s="218">
        <v>4079004632170</v>
      </c>
      <c r="K9" s="218"/>
      <c r="L9" s="216">
        <f>'سپرده '!J12/سهام!AE1</f>
        <v>1.6019205227107196E-2</v>
      </c>
    </row>
    <row r="10" spans="1:12" ht="19.5" x14ac:dyDescent="0.2">
      <c r="A10" s="188" t="s">
        <v>275</v>
      </c>
      <c r="B10" s="188"/>
      <c r="D10" s="116">
        <v>3728959841210</v>
      </c>
      <c r="E10" s="218"/>
      <c r="F10" s="218">
        <v>1070951671174</v>
      </c>
      <c r="G10" s="218"/>
      <c r="H10" s="218">
        <v>685990200259</v>
      </c>
      <c r="I10" s="218"/>
      <c r="J10" s="218">
        <v>4113921312125</v>
      </c>
      <c r="K10" s="218"/>
      <c r="L10" s="216">
        <f>'سپرده '!J13/سهام!AE1</f>
        <v>1.6019205227107196E-2</v>
      </c>
    </row>
    <row r="11" spans="1:12" ht="19.5" x14ac:dyDescent="0.2">
      <c r="A11" s="188" t="s">
        <v>260</v>
      </c>
      <c r="B11" s="188"/>
      <c r="D11" s="116">
        <v>2141886613270</v>
      </c>
      <c r="E11" s="218"/>
      <c r="F11" s="218">
        <v>581772576877</v>
      </c>
      <c r="G11" s="218"/>
      <c r="H11" s="218">
        <v>677862616891</v>
      </c>
      <c r="I11" s="218"/>
      <c r="J11" s="218">
        <v>2045796573256</v>
      </c>
      <c r="K11" s="218"/>
      <c r="L11" s="216">
        <f>'سپرده '!J9/سهام!AE1</f>
        <v>0.1306846416916059</v>
      </c>
    </row>
    <row r="12" spans="1:12" ht="19.5" x14ac:dyDescent="0.2">
      <c r="A12" s="188" t="s">
        <v>190</v>
      </c>
      <c r="B12" s="188"/>
      <c r="D12" s="116">
        <v>500000700000</v>
      </c>
      <c r="E12" s="218"/>
      <c r="F12" s="218">
        <v>12986304245</v>
      </c>
      <c r="G12" s="218"/>
      <c r="H12" s="218">
        <v>12986304245</v>
      </c>
      <c r="I12" s="218"/>
      <c r="J12" s="218">
        <v>500000700000</v>
      </c>
      <c r="K12" s="218"/>
      <c r="L12" s="216">
        <f>'سپرده '!J14/سهام!AE1</f>
        <v>3.2633649678826217E-5</v>
      </c>
    </row>
    <row r="13" spans="1:12" ht="19.5" x14ac:dyDescent="0.2">
      <c r="A13" s="188" t="s">
        <v>247</v>
      </c>
      <c r="B13" s="188"/>
      <c r="D13" s="116">
        <v>500000700000</v>
      </c>
      <c r="E13" s="218"/>
      <c r="F13" s="218">
        <v>9221314343</v>
      </c>
      <c r="G13" s="218"/>
      <c r="H13" s="218">
        <v>9221314343</v>
      </c>
      <c r="I13" s="218"/>
      <c r="J13" s="218">
        <v>500000700000</v>
      </c>
      <c r="K13" s="218"/>
      <c r="L13" s="216">
        <f>'سپرده '!J16/سهام!AE1</f>
        <v>2.6721630867464756E-8</v>
      </c>
    </row>
    <row r="14" spans="1:12" ht="19.5" x14ac:dyDescent="0.2">
      <c r="A14" s="188" t="s">
        <v>276</v>
      </c>
      <c r="B14" s="188"/>
      <c r="D14" s="116">
        <v>1450945</v>
      </c>
      <c r="E14" s="218"/>
      <c r="F14" s="218">
        <v>1017129406</v>
      </c>
      <c r="G14" s="218"/>
      <c r="H14" s="218">
        <v>0</v>
      </c>
      <c r="I14" s="218"/>
      <c r="J14" s="218">
        <v>1018580351</v>
      </c>
      <c r="K14" s="218"/>
      <c r="L14" s="216">
        <f>'سپرده '!J15/سهام!AE1</f>
        <v>9.7793843082242791E-8</v>
      </c>
    </row>
    <row r="15" spans="1:12" ht="19.5" x14ac:dyDescent="0.2">
      <c r="A15" s="188" t="s">
        <v>277</v>
      </c>
      <c r="B15" s="188"/>
      <c r="D15" s="116">
        <v>3039940</v>
      </c>
      <c r="E15" s="218"/>
      <c r="F15" s="218">
        <v>12458</v>
      </c>
      <c r="G15" s="218"/>
      <c r="H15" s="218">
        <v>0</v>
      </c>
      <c r="I15" s="218"/>
      <c r="J15" s="218">
        <v>3052398</v>
      </c>
      <c r="K15" s="218"/>
      <c r="L15" s="216">
        <f>'سپرده '!J11/سهام!AE1</f>
        <v>6.5543978558231034E-2</v>
      </c>
    </row>
    <row r="16" spans="1:12" ht="19.5" x14ac:dyDescent="0.2">
      <c r="A16" s="188" t="s">
        <v>278</v>
      </c>
      <c r="B16" s="188"/>
      <c r="D16" s="116">
        <v>830647</v>
      </c>
      <c r="E16" s="218"/>
      <c r="F16" s="218">
        <v>3404</v>
      </c>
      <c r="G16" s="218"/>
      <c r="H16" s="218">
        <v>0</v>
      </c>
      <c r="I16" s="218"/>
      <c r="J16" s="218">
        <v>834051</v>
      </c>
      <c r="K16" s="219"/>
      <c r="L16" s="216">
        <f>'سپرده '!J17/سهام!AE1</f>
        <v>3.949625634498754E-9</v>
      </c>
    </row>
    <row r="17" spans="1:12" ht="19.5" x14ac:dyDescent="0.2">
      <c r="A17" s="188" t="s">
        <v>261</v>
      </c>
      <c r="B17" s="188"/>
      <c r="D17" s="116">
        <v>123278</v>
      </c>
      <c r="E17" s="218"/>
      <c r="F17" s="218">
        <v>0</v>
      </c>
      <c r="G17" s="218"/>
      <c r="H17" s="218">
        <v>0</v>
      </c>
      <c r="I17" s="218"/>
      <c r="J17" s="218">
        <v>123278</v>
      </c>
      <c r="K17" s="218"/>
      <c r="L17" s="216">
        <f>'سپرده '!J10/سهام!AE1</f>
        <v>0.13180331504955992</v>
      </c>
    </row>
    <row r="18" spans="1:12" ht="20.25" thickBot="1" x14ac:dyDescent="0.25">
      <c r="A18" s="200" t="s">
        <v>23</v>
      </c>
      <c r="B18" s="200"/>
      <c r="D18" s="220">
        <f>SUM(D9:D17)</f>
        <v>10722068801717</v>
      </c>
      <c r="E18" s="218"/>
      <c r="F18" s="220">
        <f>SUM(F9:F17)</f>
        <v>2480536631754</v>
      </c>
      <c r="G18" s="218"/>
      <c r="H18" s="220">
        <f>SUM(H9:H17)</f>
        <v>1962858925842</v>
      </c>
      <c r="I18" s="218"/>
      <c r="J18" s="220">
        <f>SUM(J9:J17)</f>
        <v>11239746507629</v>
      </c>
      <c r="K18" s="218"/>
      <c r="L18" s="217">
        <f>SUM(L9:L17)</f>
        <v>0.36010310786838962</v>
      </c>
    </row>
    <row r="19" spans="1:12" ht="13.5" thickTop="1" x14ac:dyDescent="0.2"/>
  </sheetData>
  <sheetProtection algorithmName="SHA-512" hashValue="lLCypbromT1eIUVB7jHVWhVFUmQzT1/kUNaoCcYH7N+oQdAaJHbOkUBXQB65Wz3c1356MmHRwAlKAMwvmJM72g==" saltValue="5VlXq7eZheo/TC7scgVCng==" spinCount="100000" sheet="1" objects="1" scenarios="1" selectLockedCells="1" autoFilter="0" selectUnlockedCells="1"/>
  <sortState xmlns:xlrd2="http://schemas.microsoft.com/office/spreadsheetml/2017/richdata2" ref="A9:L17">
    <sortCondition descending="1" ref="J9:J17"/>
  </sortState>
  <mergeCells count="7">
    <mergeCell ref="A7:B7"/>
    <mergeCell ref="J6:L6"/>
    <mergeCell ref="A1:L1"/>
    <mergeCell ref="A2:L2"/>
    <mergeCell ref="A3:L3"/>
    <mergeCell ref="B5:L5"/>
    <mergeCell ref="F6:H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M11"/>
  <sheetViews>
    <sheetView rightToLeft="1" view="pageBreakPreview" zoomScale="95" zoomScaleNormal="100" zoomScaleSheetLayoutView="95" workbookViewId="0">
      <selection activeCell="G27" sqref="G27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</row>
    <row r="2" spans="1:13" ht="21" x14ac:dyDescent="0.2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  <c r="L2" s="238"/>
      <c r="M2" s="238"/>
    </row>
    <row r="3" spans="1:13" ht="21" x14ac:dyDescent="0.2">
      <c r="A3" s="238" t="s">
        <v>267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  <c r="L3" s="238"/>
      <c r="M3" s="238"/>
    </row>
    <row r="4" spans="1:13" ht="22.5" x14ac:dyDescent="0.2">
      <c r="A4" s="268" t="s">
        <v>89</v>
      </c>
      <c r="B4" s="268"/>
      <c r="C4" s="268"/>
      <c r="D4" s="268"/>
      <c r="E4" s="268"/>
      <c r="F4" s="268"/>
      <c r="G4" s="268"/>
      <c r="H4" s="268"/>
      <c r="I4" s="268"/>
      <c r="J4" s="268"/>
      <c r="K4" s="268"/>
      <c r="L4" s="268"/>
      <c r="M4" s="268"/>
    </row>
    <row r="5" spans="1:13" ht="22.5" x14ac:dyDescent="0.2">
      <c r="A5" s="268" t="s">
        <v>90</v>
      </c>
      <c r="B5" s="268"/>
      <c r="C5" s="268"/>
      <c r="D5" s="268"/>
      <c r="E5" s="268"/>
      <c r="F5" s="268"/>
      <c r="G5" s="268"/>
      <c r="H5" s="268"/>
      <c r="I5" s="268"/>
      <c r="J5" s="268"/>
      <c r="K5" s="268"/>
      <c r="L5" s="268"/>
      <c r="M5" s="268"/>
    </row>
    <row r="7" spans="1:13" ht="21" x14ac:dyDescent="0.2">
      <c r="A7" s="246" t="s">
        <v>91</v>
      </c>
      <c r="C7" s="239" t="str">
        <f>سهام!T6</f>
        <v>1403/09/30</v>
      </c>
      <c r="D7" s="239"/>
      <c r="E7" s="239"/>
      <c r="F7" s="239"/>
      <c r="G7" s="239"/>
      <c r="H7" s="239"/>
      <c r="I7" s="239"/>
      <c r="J7" s="239"/>
      <c r="K7" s="239"/>
      <c r="L7" s="239"/>
      <c r="M7" s="239"/>
    </row>
    <row r="8" spans="1:13" ht="19.5" x14ac:dyDescent="0.2">
      <c r="A8" s="239"/>
      <c r="C8" s="18" t="s">
        <v>7</v>
      </c>
      <c r="D8" s="2"/>
      <c r="E8" s="18" t="s">
        <v>92</v>
      </c>
      <c r="F8" s="2"/>
      <c r="G8" s="18" t="s">
        <v>93</v>
      </c>
      <c r="H8" s="2"/>
      <c r="I8" s="18" t="s">
        <v>94</v>
      </c>
      <c r="J8" s="2"/>
      <c r="K8" s="18" t="s">
        <v>95</v>
      </c>
      <c r="L8" s="2"/>
      <c r="M8" s="18" t="s">
        <v>96</v>
      </c>
    </row>
    <row r="9" spans="1:13" ht="18.75" x14ac:dyDescent="0.2">
      <c r="A9" s="134" t="s">
        <v>76</v>
      </c>
      <c r="C9" s="9">
        <v>2100000</v>
      </c>
      <c r="D9" s="8"/>
      <c r="E9" s="9">
        <v>964600</v>
      </c>
      <c r="F9" s="8"/>
      <c r="G9" s="9">
        <v>1000000</v>
      </c>
      <c r="H9" s="8"/>
      <c r="I9" s="190" t="s">
        <v>269</v>
      </c>
      <c r="J9" s="8"/>
      <c r="K9" s="9">
        <v>2099619375000</v>
      </c>
      <c r="M9" s="19" t="s">
        <v>97</v>
      </c>
    </row>
    <row r="10" spans="1:13" ht="18.75" x14ac:dyDescent="0.2">
      <c r="A10" s="135" t="s">
        <v>73</v>
      </c>
      <c r="C10" s="10">
        <v>526865</v>
      </c>
      <c r="D10" s="8"/>
      <c r="E10" s="10">
        <v>920100</v>
      </c>
      <c r="F10" s="8"/>
      <c r="G10" s="10">
        <v>918691</v>
      </c>
      <c r="H10" s="8"/>
      <c r="I10" s="191" t="s">
        <v>270</v>
      </c>
      <c r="J10" s="8"/>
      <c r="K10" s="10">
        <v>483938403978</v>
      </c>
      <c r="M10" s="20" t="s">
        <v>97</v>
      </c>
    </row>
    <row r="11" spans="1:13" ht="18.75" x14ac:dyDescent="0.2">
      <c r="A11" s="135" t="s">
        <v>196</v>
      </c>
      <c r="C11" s="10">
        <v>3528000</v>
      </c>
      <c r="D11" s="8"/>
      <c r="E11" s="10">
        <v>935080</v>
      </c>
      <c r="F11" s="8"/>
      <c r="G11" s="10">
        <v>916988</v>
      </c>
      <c r="H11" s="8"/>
      <c r="I11" s="191" t="s">
        <v>271</v>
      </c>
      <c r="J11" s="8"/>
      <c r="K11" s="10">
        <v>3234547296023</v>
      </c>
      <c r="M11" s="20" t="s">
        <v>97</v>
      </c>
    </row>
  </sheetData>
  <sheetProtection algorithmName="SHA-512" hashValue="ZXDREfknzgAQTfQ4NXpjEBMR5FvySrRiUdygNMWD8RigUH3lL/7PQInlk82knf+UfjqCE7mKwK9OwAqnkVR3kA==" saltValue="og6Qt9J+A48CjjCet0T+dg==" spinCount="100000" sheet="1" objects="1" scenarios="1" selectLockedCells="1" autoFilter="0" selectUnlockedCells="1"/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N56"/>
  <sheetViews>
    <sheetView rightToLeft="1" view="pageBreakPreview" topLeftCell="A19" zoomScale="98" zoomScaleNormal="100" zoomScaleSheetLayoutView="98" workbookViewId="0">
      <selection activeCell="A9" sqref="A9:A51"/>
    </sheetView>
  </sheetViews>
  <sheetFormatPr defaultRowHeight="12.75" x14ac:dyDescent="0.2"/>
  <cols>
    <col min="1" max="1" width="58.5703125" bestFit="1" customWidth="1"/>
    <col min="2" max="2" width="1.28515625" customWidth="1"/>
    <col min="3" max="3" width="21.7109375" bestFit="1" customWidth="1"/>
    <col min="4" max="4" width="1.28515625" customWidth="1"/>
    <col min="5" max="5" width="22.28515625" bestFit="1" customWidth="1"/>
    <col min="6" max="6" width="1.28515625" customWidth="1"/>
    <col min="7" max="7" width="23.5703125" bestFit="1" customWidth="1"/>
    <col min="8" max="8" width="1.5703125" customWidth="1"/>
    <col min="9" max="9" width="21.85546875" customWidth="1"/>
    <col min="10" max="10" width="0.85546875" customWidth="1"/>
    <col min="11" max="11" width="13.85546875" customWidth="1"/>
    <col min="12" max="12" width="0.28515625" customWidth="1"/>
  </cols>
  <sheetData>
    <row r="1" spans="1:14" ht="21" x14ac:dyDescent="0.2">
      <c r="A1" s="238" t="s">
        <v>0</v>
      </c>
      <c r="B1" s="238"/>
      <c r="C1" s="238"/>
      <c r="D1" s="238"/>
      <c r="E1" s="238"/>
      <c r="F1" s="238"/>
      <c r="G1" s="238"/>
      <c r="H1" s="238"/>
      <c r="I1" s="238"/>
      <c r="J1" s="238"/>
      <c r="K1" s="238"/>
    </row>
    <row r="2" spans="1:14" ht="21" x14ac:dyDescent="0.2">
      <c r="A2" s="238" t="s">
        <v>1</v>
      </c>
      <c r="B2" s="238"/>
      <c r="C2" s="238"/>
      <c r="D2" s="238"/>
      <c r="E2" s="238"/>
      <c r="F2" s="238"/>
      <c r="G2" s="238"/>
      <c r="H2" s="238"/>
      <c r="I2" s="238"/>
      <c r="J2" s="238"/>
      <c r="K2" s="238"/>
    </row>
    <row r="3" spans="1:14" ht="21" x14ac:dyDescent="0.2">
      <c r="A3" s="238" t="str">
        <f>سهام!A3</f>
        <v>برای ماه منتهی به 1403/09/30</v>
      </c>
      <c r="B3" s="238"/>
      <c r="C3" s="238"/>
      <c r="D3" s="238"/>
      <c r="E3" s="238"/>
      <c r="F3" s="238"/>
      <c r="G3" s="238"/>
      <c r="H3" s="238"/>
      <c r="I3" s="238"/>
      <c r="J3" s="238"/>
      <c r="K3" s="238"/>
    </row>
    <row r="4" spans="1:14" ht="8.25" customHeight="1" x14ac:dyDescent="0.2"/>
    <row r="5" spans="1:14" ht="22.5" x14ac:dyDescent="0.2">
      <c r="A5" s="252" t="s">
        <v>189</v>
      </c>
      <c r="B5" s="252"/>
      <c r="C5" s="252"/>
      <c r="D5" s="252"/>
      <c r="E5" s="252"/>
      <c r="F5" s="252"/>
      <c r="G5" s="252"/>
      <c r="H5" s="252"/>
      <c r="I5" s="252"/>
      <c r="J5" s="252"/>
      <c r="K5" s="252"/>
    </row>
    <row r="6" spans="1:14" ht="21" x14ac:dyDescent="0.2">
      <c r="C6" s="1" t="str">
        <f>سهام!F6</f>
        <v>1403/08/30</v>
      </c>
      <c r="E6" s="270" t="s">
        <v>3</v>
      </c>
      <c r="F6" s="270"/>
      <c r="G6" s="270"/>
      <c r="I6" s="269" t="str">
        <f>سهام!T6</f>
        <v>1403/09/30</v>
      </c>
      <c r="J6" s="269"/>
      <c r="K6" s="269"/>
    </row>
    <row r="7" spans="1:14" ht="12.75" customHeight="1" x14ac:dyDescent="0.2">
      <c r="A7" s="246" t="s">
        <v>174</v>
      </c>
      <c r="C7" s="251" t="s">
        <v>98</v>
      </c>
      <c r="E7" s="251" t="s">
        <v>99</v>
      </c>
      <c r="F7" s="2"/>
      <c r="G7" s="251" t="s">
        <v>100</v>
      </c>
      <c r="I7" s="273" t="s">
        <v>98</v>
      </c>
      <c r="K7" s="271" t="s">
        <v>12</v>
      </c>
    </row>
    <row r="8" spans="1:14" ht="15.75" customHeight="1" x14ac:dyDescent="0.2">
      <c r="A8" s="239"/>
      <c r="C8" s="246"/>
      <c r="E8" s="269"/>
      <c r="G8" s="269"/>
      <c r="I8" s="269"/>
      <c r="K8" s="272"/>
    </row>
    <row r="9" spans="1:14" ht="18" x14ac:dyDescent="0.2">
      <c r="A9" s="164" t="s">
        <v>230</v>
      </c>
      <c r="B9" s="92"/>
      <c r="C9" s="81">
        <v>2000000000000</v>
      </c>
      <c r="D9" s="92"/>
      <c r="E9" s="81">
        <v>0</v>
      </c>
      <c r="F9" s="92"/>
      <c r="G9" s="81">
        <v>0</v>
      </c>
      <c r="H9" s="92"/>
      <c r="I9" s="81">
        <v>2000000000000</v>
      </c>
      <c r="J9" s="92"/>
      <c r="K9" s="84">
        <f>I9/سهام!$AE$1</f>
        <v>6.4076731201005099E-2</v>
      </c>
      <c r="N9" s="28"/>
    </row>
    <row r="10" spans="1:14" ht="18" x14ac:dyDescent="0.2">
      <c r="A10" s="164" t="s">
        <v>231</v>
      </c>
      <c r="B10" s="92"/>
      <c r="C10" s="80">
        <v>2000000000000</v>
      </c>
      <c r="D10" s="92"/>
      <c r="E10" s="80">
        <v>0</v>
      </c>
      <c r="F10" s="92"/>
      <c r="G10" s="80">
        <v>90000000000</v>
      </c>
      <c r="H10" s="92"/>
      <c r="I10" s="80">
        <v>1910000000000</v>
      </c>
      <c r="J10" s="92"/>
      <c r="K10" s="84">
        <f>I10/سهام!$AE$1</f>
        <v>6.1193278296959877E-2</v>
      </c>
    </row>
    <row r="11" spans="1:14" ht="18" x14ac:dyDescent="0.2">
      <c r="A11" s="164" t="s">
        <v>242</v>
      </c>
      <c r="B11" s="92"/>
      <c r="C11" s="80">
        <v>0</v>
      </c>
      <c r="D11" s="92"/>
      <c r="E11" s="80">
        <v>1628000000000</v>
      </c>
      <c r="F11" s="92"/>
      <c r="G11" s="80">
        <v>0</v>
      </c>
      <c r="H11" s="92"/>
      <c r="I11" s="80">
        <v>1628000000000</v>
      </c>
      <c r="J11" s="92"/>
      <c r="K11" s="84">
        <f>I11/سهام!$AE$1</f>
        <v>5.2158459197618155E-2</v>
      </c>
    </row>
    <row r="12" spans="1:14" ht="18" x14ac:dyDescent="0.2">
      <c r="A12" s="164" t="s">
        <v>244</v>
      </c>
      <c r="B12" s="92"/>
      <c r="C12" s="80">
        <v>0</v>
      </c>
      <c r="D12" s="92"/>
      <c r="E12" s="80">
        <v>1610000000000</v>
      </c>
      <c r="F12" s="92"/>
      <c r="G12" s="80">
        <v>0</v>
      </c>
      <c r="H12" s="92"/>
      <c r="I12" s="80">
        <v>1610000000000</v>
      </c>
      <c r="J12" s="92"/>
      <c r="K12" s="84">
        <f>I12/سهام!$AE$1</f>
        <v>5.1581768616809111E-2</v>
      </c>
    </row>
    <row r="13" spans="1:14" ht="18" x14ac:dyDescent="0.2">
      <c r="A13" s="164" t="s">
        <v>241</v>
      </c>
      <c r="B13" s="92"/>
      <c r="C13" s="80">
        <v>0</v>
      </c>
      <c r="D13" s="92"/>
      <c r="E13" s="80">
        <v>634000000000</v>
      </c>
      <c r="F13" s="92"/>
      <c r="G13" s="80">
        <v>0</v>
      </c>
      <c r="H13" s="92"/>
      <c r="I13" s="80">
        <v>634000000000</v>
      </c>
      <c r="J13" s="92"/>
      <c r="K13" s="84">
        <f>I13/سهام!$AE$1</f>
        <v>2.0312323790718619E-2</v>
      </c>
    </row>
    <row r="14" spans="1:14" ht="22.5" customHeight="1" x14ac:dyDescent="0.2">
      <c r="A14" s="164" t="s">
        <v>236</v>
      </c>
      <c r="B14" s="92"/>
      <c r="C14" s="80">
        <v>0</v>
      </c>
      <c r="D14" s="92"/>
      <c r="E14" s="80">
        <v>550000000000</v>
      </c>
      <c r="F14" s="92"/>
      <c r="G14" s="80">
        <v>0</v>
      </c>
      <c r="H14" s="92"/>
      <c r="I14" s="80">
        <v>550000000000</v>
      </c>
      <c r="J14" s="92"/>
      <c r="K14" s="84">
        <f>I14/سهام!$AE$1</f>
        <v>1.7621101080276404E-2</v>
      </c>
    </row>
    <row r="15" spans="1:14" ht="22.5" customHeight="1" x14ac:dyDescent="0.2">
      <c r="A15" s="164" t="s">
        <v>239</v>
      </c>
      <c r="B15" s="92"/>
      <c r="C15" s="80">
        <v>0</v>
      </c>
      <c r="D15" s="92"/>
      <c r="E15" s="80">
        <v>506000000000</v>
      </c>
      <c r="F15" s="92"/>
      <c r="G15" s="80">
        <v>0</v>
      </c>
      <c r="H15" s="92"/>
      <c r="I15" s="80">
        <v>506000000000</v>
      </c>
      <c r="J15" s="92"/>
      <c r="K15" s="84">
        <f>I15/سهام!$AE$1</f>
        <v>1.6211412993854292E-2</v>
      </c>
    </row>
    <row r="16" spans="1:14" ht="22.5" customHeight="1" x14ac:dyDescent="0.2">
      <c r="A16" s="164" t="s">
        <v>227</v>
      </c>
      <c r="B16" s="92"/>
      <c r="C16" s="80">
        <v>500000000000</v>
      </c>
      <c r="D16" s="92"/>
      <c r="E16" s="80">
        <v>0</v>
      </c>
      <c r="F16" s="92"/>
      <c r="G16" s="80">
        <v>0</v>
      </c>
      <c r="H16" s="92"/>
      <c r="I16" s="80">
        <v>500000000000</v>
      </c>
      <c r="J16" s="92"/>
      <c r="K16" s="84">
        <f>I16/سهام!$AE$1</f>
        <v>1.6019182800251275E-2</v>
      </c>
    </row>
    <row r="17" spans="1:11" ht="22.5" customHeight="1" x14ac:dyDescent="0.2">
      <c r="A17" s="164" t="s">
        <v>229</v>
      </c>
      <c r="B17" s="92"/>
      <c r="C17" s="80">
        <v>500000000000</v>
      </c>
      <c r="D17" s="92"/>
      <c r="E17" s="80">
        <v>0</v>
      </c>
      <c r="F17" s="92"/>
      <c r="G17" s="80">
        <v>0</v>
      </c>
      <c r="H17" s="92"/>
      <c r="I17" s="80">
        <v>500000000000</v>
      </c>
      <c r="J17" s="92"/>
      <c r="K17" s="84">
        <f>I17/سهام!$AE$1</f>
        <v>1.6019182800251275E-2</v>
      </c>
    </row>
    <row r="18" spans="1:11" ht="22.5" customHeight="1" x14ac:dyDescent="0.2">
      <c r="A18" s="164" t="s">
        <v>234</v>
      </c>
      <c r="B18" s="92"/>
      <c r="C18" s="80">
        <v>0</v>
      </c>
      <c r="D18" s="92"/>
      <c r="E18" s="80">
        <v>500000000000</v>
      </c>
      <c r="F18" s="92"/>
      <c r="G18" s="80">
        <v>0</v>
      </c>
      <c r="H18" s="92"/>
      <c r="I18" s="80">
        <v>500000000000</v>
      </c>
      <c r="J18" s="92"/>
      <c r="K18" s="84">
        <f>I18/سهام!$AE$1</f>
        <v>1.6019182800251275E-2</v>
      </c>
    </row>
    <row r="19" spans="1:11" ht="22.5" customHeight="1" x14ac:dyDescent="0.2">
      <c r="A19" s="164" t="s">
        <v>237</v>
      </c>
      <c r="B19" s="92"/>
      <c r="C19" s="80">
        <v>0</v>
      </c>
      <c r="D19" s="92"/>
      <c r="E19" s="80">
        <v>500000000000</v>
      </c>
      <c r="F19" s="92"/>
      <c r="G19" s="80">
        <v>0</v>
      </c>
      <c r="H19" s="92"/>
      <c r="I19" s="80">
        <v>500000000000</v>
      </c>
      <c r="J19" s="92"/>
      <c r="K19" s="84">
        <f>I19/سهام!$AE$1</f>
        <v>1.6019182800251275E-2</v>
      </c>
    </row>
    <row r="20" spans="1:11" ht="22.5" customHeight="1" x14ac:dyDescent="0.2">
      <c r="A20" s="164" t="s">
        <v>238</v>
      </c>
      <c r="B20" s="92"/>
      <c r="C20" s="80">
        <v>0</v>
      </c>
      <c r="D20" s="92"/>
      <c r="E20" s="80">
        <v>500000000000</v>
      </c>
      <c r="F20" s="92"/>
      <c r="G20" s="80">
        <v>0</v>
      </c>
      <c r="H20" s="92"/>
      <c r="I20" s="80">
        <v>500000000000</v>
      </c>
      <c r="J20" s="92"/>
      <c r="K20" s="84">
        <f>I20/سهام!$AE$1</f>
        <v>1.6019182800251275E-2</v>
      </c>
    </row>
    <row r="21" spans="1:11" ht="22.5" customHeight="1" x14ac:dyDescent="0.2">
      <c r="A21" s="164" t="s">
        <v>240</v>
      </c>
      <c r="B21" s="92"/>
      <c r="C21" s="80">
        <v>0</v>
      </c>
      <c r="D21" s="92"/>
      <c r="E21" s="80">
        <v>500000000000</v>
      </c>
      <c r="F21" s="92"/>
      <c r="G21" s="80">
        <v>0</v>
      </c>
      <c r="H21" s="92"/>
      <c r="I21" s="80">
        <v>500000000000</v>
      </c>
      <c r="J21" s="92"/>
      <c r="K21" s="84">
        <f>I21/سهام!$AE$1</f>
        <v>1.6019182800251275E-2</v>
      </c>
    </row>
    <row r="22" spans="1:11" ht="22.5" customHeight="1" x14ac:dyDescent="0.2">
      <c r="A22" s="164" t="s">
        <v>243</v>
      </c>
      <c r="B22" s="92"/>
      <c r="C22" s="80">
        <v>0</v>
      </c>
      <c r="D22" s="92"/>
      <c r="E22" s="80">
        <v>500000000000</v>
      </c>
      <c r="F22" s="92"/>
      <c r="G22" s="80">
        <v>0</v>
      </c>
      <c r="H22" s="92"/>
      <c r="I22" s="80">
        <v>500000000000</v>
      </c>
      <c r="J22" s="92"/>
      <c r="K22" s="84">
        <f>I22/سهام!$AE$1</f>
        <v>1.6019182800251275E-2</v>
      </c>
    </row>
    <row r="23" spans="1:11" ht="22.5" customHeight="1" x14ac:dyDescent="0.2">
      <c r="A23" s="164" t="s">
        <v>225</v>
      </c>
      <c r="B23" s="92"/>
      <c r="C23" s="80">
        <v>444000000000</v>
      </c>
      <c r="D23" s="92"/>
      <c r="E23" s="80">
        <v>0</v>
      </c>
      <c r="F23" s="92"/>
      <c r="G23" s="80">
        <v>0</v>
      </c>
      <c r="H23" s="92"/>
      <c r="I23" s="80">
        <v>444000000000</v>
      </c>
      <c r="J23" s="92"/>
      <c r="K23" s="84">
        <f>I23/سهام!$AE$1</f>
        <v>1.4225034326623134E-2</v>
      </c>
    </row>
    <row r="24" spans="1:11" ht="22.5" customHeight="1" x14ac:dyDescent="0.2">
      <c r="A24" s="164" t="s">
        <v>222</v>
      </c>
      <c r="B24" s="92"/>
      <c r="C24" s="80">
        <v>443000000000</v>
      </c>
      <c r="D24" s="92"/>
      <c r="E24" s="80">
        <v>0</v>
      </c>
      <c r="F24" s="92"/>
      <c r="G24" s="80">
        <v>0</v>
      </c>
      <c r="H24" s="92"/>
      <c r="I24" s="80">
        <v>443000000000</v>
      </c>
      <c r="J24" s="92"/>
      <c r="K24" s="84">
        <f>I24/سهام!$AE$1</f>
        <v>1.4192995961022631E-2</v>
      </c>
    </row>
    <row r="25" spans="1:11" ht="22.5" customHeight="1" x14ac:dyDescent="0.2">
      <c r="A25" s="164" t="s">
        <v>224</v>
      </c>
      <c r="B25" s="92"/>
      <c r="C25" s="80">
        <v>325000000000</v>
      </c>
      <c r="D25" s="92"/>
      <c r="E25" s="80">
        <v>0</v>
      </c>
      <c r="F25" s="92"/>
      <c r="G25" s="80">
        <v>0</v>
      </c>
      <c r="H25" s="92"/>
      <c r="I25" s="80">
        <v>325000000000</v>
      </c>
      <c r="J25" s="92"/>
      <c r="K25" s="84">
        <f>I25/سهام!$AE$1</f>
        <v>1.0412468820163329E-2</v>
      </c>
    </row>
    <row r="26" spans="1:11" ht="22.5" customHeight="1" x14ac:dyDescent="0.2">
      <c r="A26" s="164" t="s">
        <v>232</v>
      </c>
      <c r="B26" s="92"/>
      <c r="C26" s="80">
        <v>300000000000</v>
      </c>
      <c r="D26" s="92"/>
      <c r="E26" s="80">
        <v>0</v>
      </c>
      <c r="F26" s="92"/>
      <c r="G26" s="80">
        <v>0</v>
      </c>
      <c r="H26" s="92"/>
      <c r="I26" s="80">
        <v>300000000000</v>
      </c>
      <c r="J26" s="92"/>
      <c r="K26" s="84">
        <f>I26/سهام!$AE$1</f>
        <v>9.6115096801507663E-3</v>
      </c>
    </row>
    <row r="27" spans="1:11" ht="22.5" customHeight="1" x14ac:dyDescent="0.2">
      <c r="A27" s="164" t="s">
        <v>219</v>
      </c>
      <c r="B27" s="92"/>
      <c r="C27" s="80">
        <v>400000000000</v>
      </c>
      <c r="D27" s="92"/>
      <c r="E27" s="80">
        <v>0</v>
      </c>
      <c r="F27" s="92"/>
      <c r="G27" s="80">
        <v>144500000000</v>
      </c>
      <c r="H27" s="92"/>
      <c r="I27" s="80">
        <v>255500000000</v>
      </c>
      <c r="J27" s="92"/>
      <c r="K27" s="84">
        <f>I27/سهام!$AE$1</f>
        <v>8.1858024109284014E-3</v>
      </c>
    </row>
    <row r="28" spans="1:11" ht="22.5" customHeight="1" x14ac:dyDescent="0.2">
      <c r="A28" s="164" t="s">
        <v>228</v>
      </c>
      <c r="B28" s="92"/>
      <c r="C28" s="80">
        <v>1499000000000</v>
      </c>
      <c r="D28" s="92"/>
      <c r="E28" s="80">
        <v>0</v>
      </c>
      <c r="F28" s="92"/>
      <c r="G28" s="80">
        <v>1268000000000</v>
      </c>
      <c r="H28" s="92"/>
      <c r="I28" s="80">
        <v>231000000000</v>
      </c>
      <c r="J28" s="92"/>
      <c r="K28" s="84">
        <f>I28/سهام!$AE$1</f>
        <v>7.4008624537160892E-3</v>
      </c>
    </row>
    <row r="29" spans="1:11" ht="22.5" customHeight="1" x14ac:dyDescent="0.2">
      <c r="A29" s="164" t="s">
        <v>233</v>
      </c>
      <c r="B29" s="92"/>
      <c r="C29" s="80">
        <v>180000000000</v>
      </c>
      <c r="D29" s="92"/>
      <c r="E29" s="80">
        <v>0</v>
      </c>
      <c r="F29" s="92"/>
      <c r="G29" s="80">
        <v>0</v>
      </c>
      <c r="H29" s="92"/>
      <c r="I29" s="80">
        <v>180000000000</v>
      </c>
      <c r="J29" s="92"/>
      <c r="K29" s="84">
        <f>I29/سهام!$AE$1</f>
        <v>5.7669058080904593E-3</v>
      </c>
    </row>
    <row r="30" spans="1:11" ht="22.5" customHeight="1" x14ac:dyDescent="0.2">
      <c r="A30" s="164" t="s">
        <v>223</v>
      </c>
      <c r="B30" s="92"/>
      <c r="C30" s="80">
        <v>69000000000</v>
      </c>
      <c r="D30" s="92"/>
      <c r="E30" s="80">
        <v>0</v>
      </c>
      <c r="F30" s="92"/>
      <c r="G30" s="80">
        <v>0</v>
      </c>
      <c r="H30" s="92"/>
      <c r="I30" s="80">
        <v>69000000000</v>
      </c>
      <c r="J30" s="92"/>
      <c r="K30" s="84">
        <f>I30/سهام!$AE$1</f>
        <v>2.2106472264346762E-3</v>
      </c>
    </row>
    <row r="31" spans="1:11" ht="22.5" customHeight="1" x14ac:dyDescent="0.2">
      <c r="A31" s="165" t="s">
        <v>245</v>
      </c>
      <c r="B31" s="92"/>
      <c r="C31" s="80">
        <v>0</v>
      </c>
      <c r="D31" s="92"/>
      <c r="E31" s="80">
        <v>33500000000</v>
      </c>
      <c r="F31" s="92"/>
      <c r="G31" s="78">
        <v>0</v>
      </c>
      <c r="H31" s="92"/>
      <c r="I31" s="78">
        <v>33500000000</v>
      </c>
      <c r="J31" s="92"/>
      <c r="K31" s="84">
        <f>I31/سهام!$AE$1</f>
        <v>1.0732852476168355E-3</v>
      </c>
    </row>
    <row r="32" spans="1:11" ht="22.5" customHeight="1" x14ac:dyDescent="0.2">
      <c r="A32" s="164" t="s">
        <v>206</v>
      </c>
      <c r="B32" s="92"/>
      <c r="C32" s="80">
        <v>31322899603</v>
      </c>
      <c r="D32" s="92"/>
      <c r="E32" s="80">
        <v>10078876894669</v>
      </c>
      <c r="F32" s="92"/>
      <c r="G32" s="80">
        <v>10109593063443</v>
      </c>
      <c r="H32" s="92"/>
      <c r="I32" s="80">
        <v>606730829</v>
      </c>
      <c r="J32" s="92"/>
      <c r="K32" s="84">
        <f>I32/سهام!$AE$1</f>
        <v>1.9438664120597995E-5</v>
      </c>
    </row>
    <row r="33" spans="1:11" ht="22.5" customHeight="1" x14ac:dyDescent="0.2">
      <c r="A33" s="164" t="s">
        <v>207</v>
      </c>
      <c r="B33" s="92"/>
      <c r="C33" s="80">
        <v>20000</v>
      </c>
      <c r="D33" s="92"/>
      <c r="E33" s="80">
        <v>4762497985636</v>
      </c>
      <c r="F33" s="92"/>
      <c r="G33" s="80">
        <v>4762091551695</v>
      </c>
      <c r="H33" s="92"/>
      <c r="I33" s="80">
        <v>406453941</v>
      </c>
      <c r="J33" s="92"/>
      <c r="K33" s="84">
        <f>I33/سهام!$AE$1</f>
        <v>1.3022119961523095E-5</v>
      </c>
    </row>
    <row r="34" spans="1:11" ht="22.5" customHeight="1" x14ac:dyDescent="0.2">
      <c r="A34" s="164" t="s">
        <v>205</v>
      </c>
      <c r="B34" s="92"/>
      <c r="C34" s="80">
        <v>3529176</v>
      </c>
      <c r="D34" s="92"/>
      <c r="E34" s="80">
        <v>12357</v>
      </c>
      <c r="F34" s="92"/>
      <c r="G34" s="80">
        <v>514000</v>
      </c>
      <c r="H34" s="92"/>
      <c r="I34" s="80">
        <v>3027533</v>
      </c>
      <c r="J34" s="92"/>
      <c r="K34" s="84">
        <f>I34/سهام!$AE$1</f>
        <v>9.6997209121586294E-8</v>
      </c>
    </row>
    <row r="35" spans="1:11" ht="22.5" customHeight="1" x14ac:dyDescent="0.2">
      <c r="A35" s="164" t="s">
        <v>208</v>
      </c>
      <c r="B35" s="92"/>
      <c r="C35" s="80">
        <v>1498703</v>
      </c>
      <c r="D35" s="92"/>
      <c r="E35" s="80">
        <v>6320</v>
      </c>
      <c r="F35" s="92"/>
      <c r="G35" s="80">
        <v>0</v>
      </c>
      <c r="H35" s="92"/>
      <c r="I35" s="80">
        <v>1505023</v>
      </c>
      <c r="J35" s="92"/>
      <c r="K35" s="84">
        <f>I35/سهام!$AE$1</f>
        <v>4.8218477111165152E-8</v>
      </c>
    </row>
    <row r="36" spans="1:11" ht="22.5" customHeight="1" x14ac:dyDescent="0.2">
      <c r="A36" s="164" t="s">
        <v>235</v>
      </c>
      <c r="B36" s="92"/>
      <c r="C36" s="80">
        <v>0</v>
      </c>
      <c r="D36" s="92"/>
      <c r="E36" s="80">
        <v>500001000000</v>
      </c>
      <c r="F36" s="92"/>
      <c r="G36" s="80">
        <v>500000000000</v>
      </c>
      <c r="H36" s="92"/>
      <c r="I36" s="80">
        <v>1000000</v>
      </c>
      <c r="J36" s="92"/>
      <c r="K36" s="84">
        <f>I36/سهام!$AE$1</f>
        <v>3.2038365600502551E-8</v>
      </c>
    </row>
    <row r="37" spans="1:11" ht="22.5" customHeight="1" x14ac:dyDescent="0.2">
      <c r="A37" s="164" t="s">
        <v>209</v>
      </c>
      <c r="B37" s="92"/>
      <c r="C37" s="80">
        <v>823769</v>
      </c>
      <c r="D37" s="92"/>
      <c r="E37" s="80">
        <v>3488</v>
      </c>
      <c r="F37" s="92"/>
      <c r="G37" s="80">
        <v>0</v>
      </c>
      <c r="H37" s="92"/>
      <c r="I37" s="80">
        <v>827257</v>
      </c>
      <c r="J37" s="92"/>
      <c r="K37" s="84">
        <f>I37/سهام!$AE$1</f>
        <v>2.6503962211574938E-8</v>
      </c>
    </row>
    <row r="38" spans="1:11" ht="22.5" customHeight="1" x14ac:dyDescent="0.2">
      <c r="A38" s="165" t="s">
        <v>203</v>
      </c>
      <c r="B38" s="92"/>
      <c r="C38" s="78">
        <v>36344157959</v>
      </c>
      <c r="D38" s="92"/>
      <c r="E38" s="78">
        <v>5349674467479</v>
      </c>
      <c r="F38" s="92"/>
      <c r="G38" s="78">
        <v>5386017925438</v>
      </c>
      <c r="H38" s="92"/>
      <c r="I38" s="78">
        <v>700000</v>
      </c>
      <c r="J38" s="92"/>
      <c r="K38" s="84">
        <f>I38/سهام!$AE$1</f>
        <v>2.2426855920351788E-8</v>
      </c>
    </row>
    <row r="39" spans="1:11" ht="22.5" customHeight="1" x14ac:dyDescent="0.2">
      <c r="A39" s="164" t="s">
        <v>226</v>
      </c>
      <c r="B39" s="92"/>
      <c r="C39" s="80">
        <v>5365600</v>
      </c>
      <c r="D39" s="92"/>
      <c r="E39" s="80">
        <v>13419200866</v>
      </c>
      <c r="F39" s="92"/>
      <c r="G39" s="80">
        <v>13423866466</v>
      </c>
      <c r="H39" s="92"/>
      <c r="I39" s="80">
        <v>700000</v>
      </c>
      <c r="J39" s="92"/>
      <c r="K39" s="84">
        <f>I39/سهام!$AE$1</f>
        <v>2.2426855920351788E-8</v>
      </c>
    </row>
    <row r="40" spans="1:11" ht="22.5" customHeight="1" x14ac:dyDescent="0.2">
      <c r="A40" s="164" t="s">
        <v>204</v>
      </c>
      <c r="B40" s="92"/>
      <c r="C40" s="80">
        <v>123278</v>
      </c>
      <c r="D40" s="92"/>
      <c r="E40" s="80">
        <v>0</v>
      </c>
      <c r="F40" s="92"/>
      <c r="G40" s="80">
        <v>0</v>
      </c>
      <c r="H40" s="92"/>
      <c r="I40" s="80">
        <v>123278</v>
      </c>
      <c r="J40" s="92"/>
      <c r="K40" s="84">
        <f>I40/سهام!$AE$1</f>
        <v>3.949625634498754E-9</v>
      </c>
    </row>
    <row r="41" spans="1:11" ht="22.5" customHeight="1" x14ac:dyDescent="0.2">
      <c r="A41" s="164" t="s">
        <v>210</v>
      </c>
      <c r="B41" s="92"/>
      <c r="C41" s="80">
        <v>320000000000</v>
      </c>
      <c r="D41" s="92"/>
      <c r="E41" s="80">
        <v>0</v>
      </c>
      <c r="F41" s="92"/>
      <c r="G41" s="80">
        <v>320000000000</v>
      </c>
      <c r="H41" s="92"/>
      <c r="I41" s="80">
        <v>0</v>
      </c>
      <c r="J41" s="92"/>
      <c r="K41" s="84">
        <f>I41/سهام!$AE$1</f>
        <v>0</v>
      </c>
    </row>
    <row r="42" spans="1:11" ht="22.5" customHeight="1" x14ac:dyDescent="0.2">
      <c r="A42" s="164" t="s">
        <v>211</v>
      </c>
      <c r="B42" s="92"/>
      <c r="C42" s="80">
        <v>340000000000</v>
      </c>
      <c r="D42" s="92"/>
      <c r="E42" s="80">
        <v>0</v>
      </c>
      <c r="F42" s="92"/>
      <c r="G42" s="80">
        <v>340000000000</v>
      </c>
      <c r="H42" s="92"/>
      <c r="I42" s="80">
        <v>0</v>
      </c>
      <c r="J42" s="92"/>
      <c r="K42" s="84">
        <f>I42/سهام!$AE$1</f>
        <v>0</v>
      </c>
    </row>
    <row r="43" spans="1:11" ht="22.5" customHeight="1" x14ac:dyDescent="0.2">
      <c r="A43" s="164" t="s">
        <v>212</v>
      </c>
      <c r="B43" s="92"/>
      <c r="C43" s="80">
        <v>80000000000</v>
      </c>
      <c r="D43" s="92"/>
      <c r="E43" s="80">
        <v>0</v>
      </c>
      <c r="F43" s="92"/>
      <c r="G43" s="80">
        <v>80000000000</v>
      </c>
      <c r="H43" s="92"/>
      <c r="I43" s="80">
        <v>0</v>
      </c>
      <c r="J43" s="92"/>
      <c r="K43" s="84">
        <f>I43/سهام!$AE$1</f>
        <v>0</v>
      </c>
    </row>
    <row r="44" spans="1:11" ht="22.5" customHeight="1" x14ac:dyDescent="0.2">
      <c r="A44" s="164" t="s">
        <v>213</v>
      </c>
      <c r="B44" s="92"/>
      <c r="C44" s="80">
        <v>250000000000</v>
      </c>
      <c r="D44" s="92"/>
      <c r="E44" s="80">
        <v>0</v>
      </c>
      <c r="F44" s="92"/>
      <c r="G44" s="80">
        <v>250000000000</v>
      </c>
      <c r="H44" s="92"/>
      <c r="I44" s="80">
        <v>0</v>
      </c>
      <c r="J44" s="92"/>
      <c r="K44" s="84">
        <f>I44/سهام!$AE$1</f>
        <v>0</v>
      </c>
    </row>
    <row r="45" spans="1:11" ht="22.5" customHeight="1" x14ac:dyDescent="0.2">
      <c r="A45" s="164" t="s">
        <v>214</v>
      </c>
      <c r="B45" s="92"/>
      <c r="C45" s="80">
        <v>78000000000</v>
      </c>
      <c r="D45" s="92"/>
      <c r="E45" s="80">
        <v>0</v>
      </c>
      <c r="F45" s="92"/>
      <c r="G45" s="80">
        <v>78000000000</v>
      </c>
      <c r="H45" s="92"/>
      <c r="I45" s="80">
        <v>0</v>
      </c>
      <c r="J45" s="92"/>
      <c r="K45" s="84">
        <f>I45/سهام!$AE$1</f>
        <v>0</v>
      </c>
    </row>
    <row r="46" spans="1:11" ht="22.5" customHeight="1" x14ac:dyDescent="0.2">
      <c r="A46" s="164" t="s">
        <v>215</v>
      </c>
      <c r="B46" s="92"/>
      <c r="C46" s="80">
        <v>251000000000</v>
      </c>
      <c r="D46" s="92"/>
      <c r="E46" s="80">
        <v>0</v>
      </c>
      <c r="F46" s="92"/>
      <c r="G46" s="80">
        <v>251000000000</v>
      </c>
      <c r="H46" s="92"/>
      <c r="I46" s="80">
        <v>0</v>
      </c>
      <c r="J46" s="92"/>
      <c r="K46" s="84">
        <f>I46/سهام!$AE$1</f>
        <v>0</v>
      </c>
    </row>
    <row r="47" spans="1:11" ht="22.5" customHeight="1" x14ac:dyDescent="0.2">
      <c r="A47" s="164" t="s">
        <v>216</v>
      </c>
      <c r="B47" s="92"/>
      <c r="C47" s="80">
        <v>470000000000</v>
      </c>
      <c r="D47" s="92"/>
      <c r="E47" s="80">
        <v>0</v>
      </c>
      <c r="F47" s="92"/>
      <c r="G47" s="80">
        <v>470000000000</v>
      </c>
      <c r="H47" s="92"/>
      <c r="I47" s="80">
        <v>0</v>
      </c>
      <c r="J47" s="92"/>
      <c r="K47" s="84">
        <f>I47/سهام!$AE$1</f>
        <v>0</v>
      </c>
    </row>
    <row r="48" spans="1:11" ht="22.5" customHeight="1" x14ac:dyDescent="0.2">
      <c r="A48" s="164" t="s">
        <v>217</v>
      </c>
      <c r="B48" s="92"/>
      <c r="C48" s="80">
        <v>236000000000</v>
      </c>
      <c r="D48" s="92"/>
      <c r="E48" s="80">
        <v>0</v>
      </c>
      <c r="F48" s="92"/>
      <c r="G48" s="80">
        <v>236000000000</v>
      </c>
      <c r="H48" s="92"/>
      <c r="I48" s="80">
        <v>0</v>
      </c>
      <c r="J48" s="92"/>
      <c r="K48" s="84">
        <f>I48/سهام!$AE$1</f>
        <v>0</v>
      </c>
    </row>
    <row r="49" spans="1:11" ht="22.5" customHeight="1" x14ac:dyDescent="0.2">
      <c r="A49" s="164" t="s">
        <v>218</v>
      </c>
      <c r="B49" s="92"/>
      <c r="C49" s="80">
        <v>386000000000</v>
      </c>
      <c r="D49" s="92"/>
      <c r="E49" s="80">
        <v>0</v>
      </c>
      <c r="F49" s="92"/>
      <c r="G49" s="80">
        <v>386000000000</v>
      </c>
      <c r="H49" s="92"/>
      <c r="I49" s="80">
        <v>0</v>
      </c>
      <c r="J49" s="92"/>
      <c r="K49" s="84">
        <f>I49/سهام!$AE$1</f>
        <v>0</v>
      </c>
    </row>
    <row r="50" spans="1:11" ht="22.5" customHeight="1" x14ac:dyDescent="0.2">
      <c r="A50" s="164" t="s">
        <v>220</v>
      </c>
      <c r="B50" s="92"/>
      <c r="C50" s="80">
        <v>228000000000</v>
      </c>
      <c r="D50" s="92"/>
      <c r="E50" s="80">
        <v>0</v>
      </c>
      <c r="F50" s="92"/>
      <c r="G50" s="80">
        <v>228000000000</v>
      </c>
      <c r="H50" s="92"/>
      <c r="I50" s="80">
        <v>0</v>
      </c>
      <c r="J50" s="92"/>
      <c r="K50" s="84">
        <f>I50/سهام!$AE$1</f>
        <v>0</v>
      </c>
    </row>
    <row r="51" spans="1:11" ht="18" x14ac:dyDescent="0.2">
      <c r="A51" s="164" t="s">
        <v>221</v>
      </c>
      <c r="B51" s="92"/>
      <c r="C51" s="80">
        <v>250000000000</v>
      </c>
      <c r="D51" s="92"/>
      <c r="E51" s="80">
        <v>0</v>
      </c>
      <c r="F51" s="92"/>
      <c r="G51" s="80">
        <v>250000000000</v>
      </c>
      <c r="H51" s="92"/>
      <c r="I51" s="80">
        <v>0</v>
      </c>
      <c r="J51" s="92"/>
      <c r="K51" s="84">
        <f>I51/سهام!$AE$1</f>
        <v>0</v>
      </c>
    </row>
    <row r="52" spans="1:11" ht="21.75" thickBot="1" x14ac:dyDescent="0.25">
      <c r="A52" s="60" t="s">
        <v>23</v>
      </c>
      <c r="C52" s="93">
        <f>SUM(C9:C51)</f>
        <v>11616678418088</v>
      </c>
      <c r="D52" s="70"/>
      <c r="E52" s="93">
        <f>SUM(E9:E51)</f>
        <v>28165969570815</v>
      </c>
      <c r="F52" s="70"/>
      <c r="G52" s="93">
        <f>SUM(G9:G51)</f>
        <v>25162626921042</v>
      </c>
      <c r="H52" s="70"/>
      <c r="I52" s="93">
        <f>SUM(I9:I51)</f>
        <v>14620021067861</v>
      </c>
      <c r="J52" s="70"/>
      <c r="K52" s="89">
        <f>SUM(K9:K51)</f>
        <v>0.46840158005918048</v>
      </c>
    </row>
    <row r="53" spans="1:11" ht="13.5" thickTop="1" x14ac:dyDescent="0.2"/>
    <row r="56" spans="1:11" x14ac:dyDescent="0.2">
      <c r="C56" s="27"/>
      <c r="E56" s="27"/>
      <c r="G56" s="27"/>
      <c r="I56" s="27"/>
    </row>
  </sheetData>
  <sortState xmlns:xlrd2="http://schemas.microsoft.com/office/spreadsheetml/2017/richdata2" ref="A9:K51">
    <sortCondition descending="1" ref="I9:I51"/>
  </sortState>
  <mergeCells count="12">
    <mergeCell ref="A7:A8"/>
    <mergeCell ref="K7:K8"/>
    <mergeCell ref="I7:I8"/>
    <mergeCell ref="G7:G8"/>
    <mergeCell ref="E7:E8"/>
    <mergeCell ref="C7:C8"/>
    <mergeCell ref="A3:K3"/>
    <mergeCell ref="A2:K2"/>
    <mergeCell ref="A1:K1"/>
    <mergeCell ref="A5:K5"/>
    <mergeCell ref="I6:K6"/>
    <mergeCell ref="E6:G6"/>
  </mergeCells>
  <pageMargins left="0.39" right="0.39" top="0.39" bottom="0.39" header="0" footer="0"/>
  <pageSetup paperSize="9" scale="8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L35" sqref="L35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5" max="15" width="17.5703125" bestFit="1" customWidth="1"/>
  </cols>
  <sheetData>
    <row r="1" spans="1:15" ht="29.1" customHeight="1" x14ac:dyDescent="0.2">
      <c r="A1" s="274" t="s">
        <v>0</v>
      </c>
      <c r="B1" s="274"/>
      <c r="C1" s="274"/>
      <c r="D1" s="274"/>
      <c r="E1" s="274"/>
      <c r="F1" s="274"/>
      <c r="G1" s="274"/>
      <c r="H1" s="274"/>
      <c r="I1" s="274"/>
      <c r="J1" s="274"/>
      <c r="M1" s="27">
        <v>1933687068177</v>
      </c>
    </row>
    <row r="2" spans="1:15" ht="21.75" customHeight="1" x14ac:dyDescent="0.2">
      <c r="A2" s="274" t="s">
        <v>101</v>
      </c>
      <c r="B2" s="274"/>
      <c r="C2" s="274"/>
      <c r="D2" s="274"/>
      <c r="E2" s="274"/>
      <c r="F2" s="274"/>
      <c r="G2" s="274"/>
      <c r="H2" s="274"/>
      <c r="I2" s="274"/>
      <c r="J2" s="274"/>
    </row>
    <row r="3" spans="1:15" ht="21.75" customHeight="1" x14ac:dyDescent="0.2">
      <c r="A3" s="274" t="str">
        <f>'صورت وضعیت'!B6</f>
        <v>برای ماه منتهی به 1403/09/30</v>
      </c>
      <c r="B3" s="274"/>
      <c r="C3" s="274"/>
      <c r="D3" s="274"/>
      <c r="E3" s="274"/>
      <c r="F3" s="274"/>
      <c r="G3" s="274"/>
      <c r="H3" s="274"/>
      <c r="I3" s="274"/>
      <c r="J3" s="274"/>
    </row>
    <row r="4" spans="1:15" ht="14.45" customHeight="1" x14ac:dyDescent="0.2"/>
    <row r="5" spans="1:15" ht="27.75" customHeight="1" x14ac:dyDescent="0.2">
      <c r="A5" s="14" t="s">
        <v>102</v>
      </c>
      <c r="B5" s="14" t="s">
        <v>103</v>
      </c>
      <c r="C5" s="275"/>
      <c r="D5" s="275"/>
      <c r="E5" s="275"/>
      <c r="F5" s="275"/>
      <c r="G5" s="275"/>
      <c r="H5" s="275"/>
      <c r="I5" s="275"/>
      <c r="J5" s="275"/>
    </row>
    <row r="6" spans="1:15" ht="14.45" customHeight="1" x14ac:dyDescent="0.2"/>
    <row r="7" spans="1:15" ht="19.5" customHeight="1" x14ac:dyDescent="0.2">
      <c r="A7" s="270" t="s">
        <v>104</v>
      </c>
      <c r="B7" s="270"/>
      <c r="D7" s="1" t="s">
        <v>105</v>
      </c>
      <c r="F7" s="1" t="s">
        <v>98</v>
      </c>
      <c r="H7" s="1" t="s">
        <v>106</v>
      </c>
      <c r="J7" s="1" t="s">
        <v>107</v>
      </c>
    </row>
    <row r="8" spans="1:15" ht="21.75" customHeight="1" x14ac:dyDescent="0.2">
      <c r="A8" s="276" t="s">
        <v>108</v>
      </c>
      <c r="B8" s="276"/>
      <c r="D8" s="19" t="s">
        <v>109</v>
      </c>
      <c r="F8" s="41">
        <f>'درآمد سرمایه گذاری در سهام'!T21</f>
        <v>82375061509</v>
      </c>
      <c r="H8" s="94">
        <f>F8/$F$13*100</f>
        <v>1.6769616567386785</v>
      </c>
      <c r="I8" s="88"/>
      <c r="J8" s="94">
        <f>F8/سهام!$AE$1*100</f>
        <v>0.26391623369892275</v>
      </c>
      <c r="M8" s="57"/>
      <c r="N8" s="57"/>
    </row>
    <row r="9" spans="1:15" ht="21.75" customHeight="1" x14ac:dyDescent="0.2">
      <c r="A9" s="277" t="s">
        <v>110</v>
      </c>
      <c r="B9" s="277"/>
      <c r="D9" s="20" t="s">
        <v>111</v>
      </c>
      <c r="F9" s="36">
        <f>'درآمد سرمایه گذاری در صندوق'!T13</f>
        <v>89050443483</v>
      </c>
      <c r="H9" s="94">
        <f t="shared" ref="H9:H12" si="0">F9/$F$13*100</f>
        <v>1.8128566643953281</v>
      </c>
      <c r="I9" s="88"/>
      <c r="J9" s="94">
        <f>F9/سهام!$AE$1*100</f>
        <v>0.28530306651952436</v>
      </c>
      <c r="M9" s="57"/>
      <c r="N9" s="57"/>
      <c r="O9" s="27"/>
    </row>
    <row r="10" spans="1:15" ht="21.75" customHeight="1" x14ac:dyDescent="0.2">
      <c r="A10" s="277" t="s">
        <v>112</v>
      </c>
      <c r="B10" s="277"/>
      <c r="D10" s="20" t="s">
        <v>113</v>
      </c>
      <c r="F10" s="36">
        <f>'درآمد سرمایه گذاری در اوراق به'!R37</f>
        <v>3200887909932</v>
      </c>
      <c r="H10" s="94">
        <f t="shared" si="0"/>
        <v>65.162516350751503</v>
      </c>
      <c r="I10" s="88"/>
      <c r="J10" s="94">
        <f>F10/سهام!$AE$1*100</f>
        <v>10.255121710462991</v>
      </c>
      <c r="M10" s="57"/>
      <c r="N10" s="57"/>
    </row>
    <row r="11" spans="1:15" ht="21.75" customHeight="1" x14ac:dyDescent="0.2">
      <c r="A11" s="278" t="s">
        <v>114</v>
      </c>
      <c r="B11" s="278"/>
      <c r="D11" s="20" t="s">
        <v>115</v>
      </c>
      <c r="F11" s="36">
        <f>'درآمد سپرده بانکی'!H16</f>
        <v>1539801570404</v>
      </c>
      <c r="H11" s="94">
        <f t="shared" si="0"/>
        <v>31.346722481917546</v>
      </c>
      <c r="I11" s="88"/>
      <c r="J11" s="94">
        <f>F11/سهام!$AE$1*100</f>
        <v>4.9332725664831321</v>
      </c>
      <c r="M11" s="57"/>
      <c r="N11" s="57"/>
    </row>
    <row r="12" spans="1:15" ht="21.75" customHeight="1" x14ac:dyDescent="0.2">
      <c r="A12" s="277" t="s">
        <v>116</v>
      </c>
      <c r="B12" s="277"/>
      <c r="D12" s="21" t="s">
        <v>117</v>
      </c>
      <c r="F12" s="36">
        <f>'سایر درآمدها'!F10</f>
        <v>46314126</v>
      </c>
      <c r="H12" s="94">
        <f t="shared" si="0"/>
        <v>9.4284619695098244E-4</v>
      </c>
      <c r="I12" s="88"/>
      <c r="J12" s="94">
        <f>F12/سهام!$AE$1*100</f>
        <v>1.483828901255741E-4</v>
      </c>
      <c r="M12" s="57"/>
      <c r="N12" s="57"/>
    </row>
    <row r="13" spans="1:15" ht="21.75" customHeight="1" x14ac:dyDescent="0.2">
      <c r="A13" s="246"/>
      <c r="B13" s="246"/>
      <c r="D13" s="7"/>
      <c r="F13" s="29">
        <f>SUM(F8:F12)</f>
        <v>4912161299454</v>
      </c>
      <c r="H13" s="121">
        <f>SUM(H8:H12)</f>
        <v>100</v>
      </c>
      <c r="I13" s="88"/>
      <c r="J13" s="95">
        <f>SUM(J8:J12)</f>
        <v>15.737761960054696</v>
      </c>
      <c r="N13" s="57"/>
    </row>
    <row r="16" spans="1:15" hidden="1" x14ac:dyDescent="0.2">
      <c r="F16">
        <v>2460059365477</v>
      </c>
    </row>
    <row r="17" spans="6:6" hidden="1" x14ac:dyDescent="0.2">
      <c r="F17" s="27">
        <f>F16-F13</f>
        <v>-2452101933977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sheetProtection algorithmName="SHA-512" hashValue="FsidqfXZ5135xkK3rKDf/ZYV75N01bNOmYdTVNQ5vBCKdiV1qR3PQnqDV8D+kFD6CngWcYCLeTLoKPZZ7jtDqg==" saltValue="+kJ696kXYbgKUZtmtqwK6Q==" spinCount="100000" sheet="1" objects="1" scenarios="1" selectLockedCells="1" autoFilter="0" selectUnlockedCells="1"/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18</vt:i4>
      </vt:variant>
    </vt:vector>
  </HeadingPairs>
  <TitlesOfParts>
    <vt:vector size="38" baseType="lpstr">
      <vt:lpstr>صورت وضعیت</vt:lpstr>
      <vt:lpstr>سهام</vt:lpstr>
      <vt:lpstr>اوراق مشتقه</vt:lpstr>
      <vt:lpstr>واحدهای صندوق</vt:lpstr>
      <vt:lpstr>اوراق</vt:lpstr>
      <vt:lpstr>سپرده 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سایر درآمدها</vt:lpstr>
      <vt:lpstr>درآمد سپرده بانکی</vt:lpstr>
      <vt:lpstr>مبالغ تخصیصی اوراق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2024-12-30T13:01:52Z</dcterms:modified>
</cp:coreProperties>
</file>