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0011465263\Desktop\گزارش پرتفو دی1403\"/>
    </mc:Choice>
  </mc:AlternateContent>
  <xr:revisionPtr revIDLastSave="0" documentId="13_ncr:1_{ACF8F74F-A853-43BE-9E8F-F2FEED4D52D2}" xr6:coauthVersionLast="47" xr6:coauthVersionMax="47" xr10:uidLastSave="{00000000-0000-0000-0000-000000000000}"/>
  <bookViews>
    <workbookView xWindow="-120" yWindow="-120" windowWidth="29040" windowHeight="15720" tabRatio="948" firstSheet="1" xr2:uid="{00000000-000D-0000-FFFF-FFFF00000000}"/>
  </bookViews>
  <sheets>
    <sheet name="صورت وضعیت" sheetId="1" r:id="rId1"/>
    <sheet name="سهام" sheetId="2" r:id="rId2"/>
    <sheet name="اوراق مشتقه" sheetId="3" state="hidden" r:id="rId3"/>
    <sheet name="واحدهای صندوق" sheetId="4" r:id="rId4"/>
    <sheet name="اوراق" sheetId="5" r:id="rId5"/>
    <sheet name="سپرده " sheetId="23" r:id="rId6"/>
    <sheet name="تعدیل قیمت" sheetId="6" r:id="rId7"/>
    <sheet name="سپرده" sheetId="7" state="hidden" r:id="rId8"/>
    <sheet name="درآمد" sheetId="8" r:id="rId9"/>
    <sheet name="درآمد سرمایه گذاری در سهام" sheetId="9" r:id="rId10"/>
    <sheet name="درآمد سرمایه گذاری در صندوق" sheetId="10" r:id="rId11"/>
    <sheet name="درآمد سرمایه گذاری در اوراق به" sheetId="11" r:id="rId12"/>
    <sheet name="درآمد سپرده بانکی" sheetId="13" r:id="rId13"/>
    <sheet name="سایر درآمدها" sheetId="14" r:id="rId14"/>
    <sheet name="مبالغ تخصیصی اوراق" sheetId="22" r:id="rId15"/>
    <sheet name="درآمد سود سهام" sheetId="15" r:id="rId16"/>
    <sheet name="سود اوراق بهادار" sheetId="17" r:id="rId17"/>
    <sheet name="سود سپرده بانکی" sheetId="18" r:id="rId18"/>
    <sheet name="درآمد ناشی از فروش" sheetId="19" r:id="rId19"/>
    <sheet name="درآمد ناشی از تغییر قیمت اوراق" sheetId="21" r:id="rId20"/>
  </sheets>
  <externalReferences>
    <externalReference r:id="rId21"/>
  </externalReferences>
  <definedNames>
    <definedName name="_xlnm._FilterDatabase" localSheetId="18" hidden="1">'درآمد ناشی از فروش'!$T$8:$AJ$8</definedName>
    <definedName name="_xlnm._FilterDatabase" localSheetId="1" hidden="1">سهام!$A$9:$AB$10</definedName>
    <definedName name="_xlnm._FilterDatabase" localSheetId="16" hidden="1">'سود اوراق بهادار'!$A$8:$T$29</definedName>
    <definedName name="_xlnm.Print_Area" localSheetId="4">اوراق!$A$1:$AL$26</definedName>
    <definedName name="_xlnm.Print_Area" localSheetId="2">'اوراق مشتقه'!$A$1:$S$6</definedName>
    <definedName name="_xlnm.Print_Area" localSheetId="6">'تعدیل قیمت'!$A$1:$N$10</definedName>
    <definedName name="_xlnm.Print_Area" localSheetId="8">درآمد!$A$1:$K$13</definedName>
    <definedName name="_xlnm.Print_Area" localSheetId="12">'درآمد سپرده بانکی'!$A$1:$K$19</definedName>
    <definedName name="_xlnm.Print_Area" localSheetId="11">'درآمد سرمایه گذاری در اوراق به'!$A$1:$R$40</definedName>
    <definedName name="_xlnm.Print_Area" localSheetId="9">'درآمد سرمایه گذاری در سهام'!$A$1:$W$21</definedName>
    <definedName name="_xlnm.Print_Area" localSheetId="10">'درآمد سرمایه گذاری در صندوق'!$A$1:$V$14</definedName>
    <definedName name="_xlnm.Print_Area" localSheetId="15">'درآمد سود سهام'!$A$1:$T$17</definedName>
    <definedName name="_xlnm.Print_Area" localSheetId="19">'درآمد ناشی از تغییر قیمت اوراق'!$A$1:$S$30</definedName>
    <definedName name="_xlnm.Print_Area" localSheetId="18">'درآمد ناشی از فروش'!$A$1:$R$39</definedName>
    <definedName name="_xlnm.Print_Area" localSheetId="13">'سایر درآمدها'!$A$1:$G$10</definedName>
    <definedName name="_xlnm.Print_Area" localSheetId="7">سپرده!$A$1:$L$52</definedName>
    <definedName name="_xlnm.Print_Area" localSheetId="1">سهام!$A$1:$AB$11</definedName>
    <definedName name="_xlnm.Print_Area" localSheetId="16">'سود اوراق بهادار'!$A$1:$T$44</definedName>
    <definedName name="_xlnm.Print_Area" localSheetId="17">'سود سپرده بانکی'!$A$1:$N$22</definedName>
    <definedName name="_xlnm.Print_Area" localSheetId="0">'صورت وضعیت'!$B$1:$B$9</definedName>
    <definedName name="_xlnm.Print_Area" localSheetId="3">'واحدهای صندوق'!$A$1:$Z$13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0" i="10" l="1" a="1"/>
  <c r="H10" i="10" s="1"/>
  <c r="H11" i="10" a="1"/>
  <c r="H11" i="10" s="1"/>
  <c r="H12" i="10" a="1"/>
  <c r="H12" i="10" s="1"/>
  <c r="H13" i="10" a="1"/>
  <c r="H13" i="10" s="1"/>
  <c r="H9" i="10" a="1"/>
  <c r="H9" i="10" s="1"/>
  <c r="U25" i="9"/>
  <c r="Q39" i="19" l="1"/>
  <c r="T44" i="17"/>
  <c r="F10" i="13"/>
  <c r="F11" i="13"/>
  <c r="F12" i="13"/>
  <c r="F13" i="13"/>
  <c r="F14" i="13"/>
  <c r="F15" i="13"/>
  <c r="D31" i="11" a="1"/>
  <c r="D31" i="11" s="1"/>
  <c r="D32" i="11" a="1"/>
  <c r="D32" i="11" s="1"/>
  <c r="D33" i="11" a="1"/>
  <c r="D33" i="11" s="1"/>
  <c r="D34" i="11" a="1"/>
  <c r="D34" i="11" s="1"/>
  <c r="D35" i="11" a="1"/>
  <c r="D35" i="11" s="1"/>
  <c r="D36" i="11" a="1"/>
  <c r="D36" i="11" s="1"/>
  <c r="L32" i="11" a="1"/>
  <c r="L32" i="11" s="1"/>
  <c r="L33" i="11" a="1"/>
  <c r="L33" i="11" s="1"/>
  <c r="L34" i="11" a="1"/>
  <c r="L34" i="11" s="1"/>
  <c r="L35" i="11" a="1"/>
  <c r="L35" i="11" s="1"/>
  <c r="L36" i="11" a="1"/>
  <c r="L36" i="11" s="1"/>
  <c r="N12" i="10"/>
  <c r="Y11" i="4" l="1"/>
  <c r="Y12" i="4"/>
  <c r="AB9" i="2"/>
  <c r="N44" i="17"/>
  <c r="P44" i="17"/>
  <c r="R44" i="17"/>
  <c r="J44" i="17"/>
  <c r="L44" i="17"/>
  <c r="D16" i="13"/>
  <c r="I30" i="21"/>
  <c r="F8" i="13" l="1"/>
  <c r="F9" i="13"/>
  <c r="D9" i="11" a="1"/>
  <c r="D9" i="11" s="1"/>
  <c r="D10" i="11" a="1"/>
  <c r="D10" i="11" s="1"/>
  <c r="D14" i="11" a="1"/>
  <c r="D14" i="11" s="1"/>
  <c r="D15" i="11" a="1"/>
  <c r="D15" i="11" s="1"/>
  <c r="D16" i="11" a="1"/>
  <c r="D16" i="11" s="1"/>
  <c r="D23" i="11" a="1"/>
  <c r="D23" i="11" s="1"/>
  <c r="D37" i="11" a="1"/>
  <c r="D37" i="11" s="1"/>
  <c r="D38" i="11" a="1"/>
  <c r="D38" i="11" s="1"/>
  <c r="D39" i="11" a="1"/>
  <c r="D39" i="11" s="1"/>
  <c r="L9" i="11" a="1"/>
  <c r="L9" i="11" s="1"/>
  <c r="L10" i="11" a="1"/>
  <c r="L10" i="11" s="1"/>
  <c r="L14" i="11" a="1"/>
  <c r="L14" i="11" s="1"/>
  <c r="L15" i="11" a="1"/>
  <c r="L15" i="11" s="1"/>
  <c r="L16" i="11" a="1"/>
  <c r="L16" i="11" s="1"/>
  <c r="L23" i="11" a="1"/>
  <c r="L23" i="11" s="1"/>
  <c r="L37" i="11" a="1"/>
  <c r="L37" i="11" s="1"/>
  <c r="L38" i="11" a="1"/>
  <c r="L38" i="11" s="1"/>
  <c r="L39" i="11" a="1"/>
  <c r="L39" i="11" s="1"/>
  <c r="J18" i="23" l="1"/>
  <c r="D26" i="11" l="1" a="1"/>
  <c r="D26" i="11" s="1"/>
  <c r="D27" i="11" a="1"/>
  <c r="D27" i="11" s="1"/>
  <c r="D28" i="11" a="1"/>
  <c r="D28" i="11" s="1"/>
  <c r="D24" i="11" a="1"/>
  <c r="D24" i="11" s="1"/>
  <c r="D29" i="11" a="1"/>
  <c r="D29" i="11" s="1"/>
  <c r="D19" i="11" a="1"/>
  <c r="D19" i="11" s="1"/>
  <c r="D20" i="11" a="1"/>
  <c r="D20" i="11" s="1"/>
  <c r="D18" i="11" a="1"/>
  <c r="D18" i="11" s="1"/>
  <c r="D21" i="11" a="1"/>
  <c r="D21" i="11" s="1"/>
  <c r="D13" i="11" a="1"/>
  <c r="D13" i="11" s="1"/>
  <c r="D30" i="11" a="1"/>
  <c r="D30" i="11" s="1"/>
  <c r="D11" i="11" a="1"/>
  <c r="D11" i="11" s="1"/>
  <c r="D12" i="11" a="1"/>
  <c r="D12" i="11" s="1"/>
  <c r="D17" i="11" a="1"/>
  <c r="D17" i="11" s="1"/>
  <c r="D22" i="11" a="1"/>
  <c r="D22" i="11" s="1"/>
  <c r="D25" i="11" a="1"/>
  <c r="D25" i="11" s="1"/>
  <c r="L26" i="11" a="1"/>
  <c r="L26" i="11" s="1"/>
  <c r="L27" i="11" a="1"/>
  <c r="L27" i="11" s="1"/>
  <c r="L28" i="11" a="1"/>
  <c r="L28" i="11" s="1"/>
  <c r="L24" i="11" a="1"/>
  <c r="L24" i="11" s="1"/>
  <c r="L29" i="11" a="1"/>
  <c r="L29" i="11" s="1"/>
  <c r="L19" i="11" a="1"/>
  <c r="L19" i="11" s="1"/>
  <c r="L20" i="11" a="1"/>
  <c r="L20" i="11" s="1"/>
  <c r="L18" i="11" a="1"/>
  <c r="L18" i="11" s="1"/>
  <c r="L21" i="11" a="1"/>
  <c r="L21" i="11" s="1"/>
  <c r="L13" i="11" a="1"/>
  <c r="L13" i="11" s="1"/>
  <c r="L30" i="11" a="1"/>
  <c r="L30" i="11" s="1"/>
  <c r="L31" i="11" a="1"/>
  <c r="L31" i="11" s="1"/>
  <c r="L11" i="11" a="1"/>
  <c r="L11" i="11" s="1"/>
  <c r="L12" i="11" a="1"/>
  <c r="L12" i="11" s="1"/>
  <c r="L17" i="11" a="1"/>
  <c r="L17" i="11" s="1"/>
  <c r="L22" i="11" a="1"/>
  <c r="L22" i="11" s="1"/>
  <c r="L25" i="11" a="1"/>
  <c r="L25" i="11" s="1"/>
  <c r="G22" i="18"/>
  <c r="E39" i="19"/>
  <c r="G39" i="19"/>
  <c r="M39" i="19"/>
  <c r="O39" i="19"/>
  <c r="M22" i="18" l="1"/>
  <c r="I39" i="19"/>
  <c r="Q30" i="21"/>
  <c r="F10" i="14"/>
  <c r="D18" i="23"/>
  <c r="F18" i="23"/>
  <c r="H18" i="23"/>
  <c r="L13" i="23"/>
  <c r="L12" i="23"/>
  <c r="L16" i="23"/>
  <c r="L14" i="23"/>
  <c r="L10" i="23"/>
  <c r="L9" i="23"/>
  <c r="L15" i="23"/>
  <c r="L17" i="23"/>
  <c r="L11" i="23"/>
  <c r="L18" i="23" l="1"/>
  <c r="H16" i="13"/>
  <c r="J8" i="13" s="1"/>
  <c r="O26" i="5"/>
  <c r="Q26" i="5"/>
  <c r="S26" i="5"/>
  <c r="W26" i="5"/>
  <c r="AA26" i="5"/>
  <c r="AG26" i="5"/>
  <c r="AI26" i="5"/>
  <c r="AK21" i="5"/>
  <c r="AK20" i="5"/>
  <c r="AK11" i="5"/>
  <c r="AK13" i="5"/>
  <c r="AK24" i="5"/>
  <c r="AK23" i="5"/>
  <c r="AK22" i="5"/>
  <c r="AK19" i="5"/>
  <c r="E13" i="4"/>
  <c r="G13" i="4"/>
  <c r="K13" i="4"/>
  <c r="W13" i="4"/>
  <c r="U13" i="4"/>
  <c r="AB10" i="2"/>
  <c r="H11" i="2"/>
  <c r="J11" i="2"/>
  <c r="R11" i="2"/>
  <c r="J12" i="13" l="1"/>
  <c r="K22" i="18" l="1"/>
  <c r="I22" i="18"/>
  <c r="E22" i="18"/>
  <c r="C22" i="18"/>
  <c r="I17" i="15"/>
  <c r="K17" i="15"/>
  <c r="Q17" i="15"/>
  <c r="O17" i="15"/>
  <c r="K41" i="7"/>
  <c r="K42" i="7"/>
  <c r="K43" i="7"/>
  <c r="K44" i="7"/>
  <c r="K45" i="7"/>
  <c r="K46" i="7"/>
  <c r="K47" i="7"/>
  <c r="K48" i="7"/>
  <c r="K49" i="7"/>
  <c r="K27" i="7"/>
  <c r="K50" i="7"/>
  <c r="K51" i="7"/>
  <c r="K24" i="7"/>
  <c r="K30" i="7"/>
  <c r="K25" i="7"/>
  <c r="K23" i="7"/>
  <c r="K39" i="7"/>
  <c r="K16" i="7"/>
  <c r="K28" i="7"/>
  <c r="K17" i="7"/>
  <c r="K9" i="7"/>
  <c r="K10" i="7"/>
  <c r="K26" i="7"/>
  <c r="K29" i="7"/>
  <c r="K18" i="7"/>
  <c r="K36" i="7"/>
  <c r="K14" i="7"/>
  <c r="K19" i="7"/>
  <c r="K20" i="7"/>
  <c r="K15" i="7"/>
  <c r="K21" i="7"/>
  <c r="K13" i="7"/>
  <c r="K11" i="7"/>
  <c r="K22" i="7"/>
  <c r="K12" i="7"/>
  <c r="K31" i="7"/>
  <c r="J13" i="13" l="1"/>
  <c r="J14" i="13"/>
  <c r="J15" i="13"/>
  <c r="J11" i="13"/>
  <c r="J9" i="13"/>
  <c r="J10" i="13"/>
  <c r="M17" i="15"/>
  <c r="D40" i="11"/>
  <c r="J16" i="13" l="1"/>
  <c r="AK16" i="5"/>
  <c r="Z11" i="2"/>
  <c r="A3" i="8" l="1"/>
  <c r="A3" i="10"/>
  <c r="A3" i="14"/>
  <c r="E30" i="21"/>
  <c r="G30" i="21"/>
  <c r="M30" i="21"/>
  <c r="O30" i="21"/>
  <c r="A3" i="21"/>
  <c r="A3" i="19"/>
  <c r="A3" i="18"/>
  <c r="S17" i="15"/>
  <c r="F6" i="14"/>
  <c r="F11" i="8"/>
  <c r="L40" i="11"/>
  <c r="O21" i="9"/>
  <c r="H35" i="11" l="1" a="1"/>
  <c r="H35" i="11" s="1"/>
  <c r="P37" i="11" a="1"/>
  <c r="P37" i="11" s="1"/>
  <c r="H36" i="11" a="1"/>
  <c r="H36" i="11" s="1"/>
  <c r="P32" i="11" a="1"/>
  <c r="P32" i="11" s="1"/>
  <c r="P33" i="11" a="1"/>
  <c r="P33" i="11" s="1"/>
  <c r="R12" i="10"/>
  <c r="H34" i="11" a="1"/>
  <c r="H34" i="11" s="1"/>
  <c r="H32" i="11" a="1"/>
  <c r="H32" i="11" s="1"/>
  <c r="P34" i="11" a="1"/>
  <c r="P34" i="11" s="1"/>
  <c r="H33" i="11" a="1"/>
  <c r="H33" i="11" s="1"/>
  <c r="P35" i="11" a="1"/>
  <c r="P35" i="11" s="1"/>
  <c r="R13" i="10"/>
  <c r="P36" i="11" a="1"/>
  <c r="P36" i="11" s="1"/>
  <c r="F37" i="11"/>
  <c r="N32" i="11" a="1"/>
  <c r="N32" i="11" s="1"/>
  <c r="F12" i="10" a="1"/>
  <c r="F12" i="10" s="1"/>
  <c r="F32" i="11"/>
  <c r="N33" i="11" a="1"/>
  <c r="N33" i="11" s="1"/>
  <c r="N31" i="11" a="1"/>
  <c r="N31" i="11" s="1"/>
  <c r="F33" i="11"/>
  <c r="N34" i="11" a="1"/>
  <c r="N34" i="11" s="1"/>
  <c r="R34" i="11" s="1"/>
  <c r="N37" i="11" a="1"/>
  <c r="N37" i="11" s="1"/>
  <c r="F34" i="11"/>
  <c r="N35" i="11" a="1"/>
  <c r="N35" i="11" s="1"/>
  <c r="F36" i="11"/>
  <c r="F35" i="11"/>
  <c r="N36" i="11" a="1"/>
  <c r="N36" i="11" s="1"/>
  <c r="P12" i="10"/>
  <c r="P13" i="10"/>
  <c r="R9" i="9"/>
  <c r="H10" i="11" a="1"/>
  <c r="H10" i="11" s="1"/>
  <c r="H16" i="11" a="1"/>
  <c r="H16" i="11" s="1"/>
  <c r="H22" i="11" a="1"/>
  <c r="H22" i="11" s="1"/>
  <c r="H28" i="11" a="1"/>
  <c r="H28" i="11" s="1"/>
  <c r="H38" i="11" a="1"/>
  <c r="H38" i="11" s="1"/>
  <c r="R20" i="9"/>
  <c r="R11" i="10"/>
  <c r="H11" i="11" a="1"/>
  <c r="H11" i="11" s="1"/>
  <c r="H17" i="11" a="1"/>
  <c r="H17" i="11" s="1"/>
  <c r="H23" i="11" a="1"/>
  <c r="H23" i="11" s="1"/>
  <c r="H29" i="11" a="1"/>
  <c r="H29" i="11" s="1"/>
  <c r="H39" i="11" a="1"/>
  <c r="H39" i="11" s="1"/>
  <c r="H12" i="11" a="1"/>
  <c r="H12" i="11" s="1"/>
  <c r="H30" i="11" a="1"/>
  <c r="H30" i="11" s="1"/>
  <c r="H19" i="11" a="1"/>
  <c r="H19" i="11" s="1"/>
  <c r="H14" i="9"/>
  <c r="R10" i="10"/>
  <c r="H11" i="9"/>
  <c r="H24" i="11" a="1"/>
  <c r="H24" i="11" s="1"/>
  <c r="H31" i="11" a="1"/>
  <c r="H31" i="11" s="1"/>
  <c r="R12" i="9"/>
  <c r="H13" i="11" a="1"/>
  <c r="H13" i="11" s="1"/>
  <c r="R11" i="9"/>
  <c r="H14" i="11" a="1"/>
  <c r="H14" i="11" s="1"/>
  <c r="H20" i="11" a="1"/>
  <c r="H20" i="11" s="1"/>
  <c r="H26" i="11" a="1"/>
  <c r="H26" i="11" s="1"/>
  <c r="R10" i="9"/>
  <c r="H15" i="11" a="1"/>
  <c r="H15" i="11" s="1"/>
  <c r="H21" i="11" a="1"/>
  <c r="H21" i="11" s="1"/>
  <c r="H27" i="11" a="1"/>
  <c r="H27" i="11" s="1"/>
  <c r="H37" i="11" a="1"/>
  <c r="H37" i="11" s="1"/>
  <c r="J37" i="11" s="1"/>
  <c r="R14" i="9"/>
  <c r="R9" i="10"/>
  <c r="H18" i="11" a="1"/>
  <c r="H18" i="11" s="1"/>
  <c r="H9" i="11" a="1"/>
  <c r="H9" i="11" s="1"/>
  <c r="H25" i="11" a="1"/>
  <c r="H25" i="11" s="1"/>
  <c r="F16" i="9" a="1"/>
  <c r="F16" i="9" s="1"/>
  <c r="F11" i="10" a="1"/>
  <c r="F11" i="10" s="1"/>
  <c r="F14" i="9" a="1"/>
  <c r="F14" i="9" s="1"/>
  <c r="F15" i="9" a="1"/>
  <c r="F15" i="9" s="1"/>
  <c r="F14" i="11"/>
  <c r="F20" i="11"/>
  <c r="F26" i="11"/>
  <c r="F10" i="10" a="1"/>
  <c r="F10" i="10" s="1"/>
  <c r="P13" i="9"/>
  <c r="P19" i="9"/>
  <c r="F15" i="11"/>
  <c r="F21" i="11"/>
  <c r="F27" i="11"/>
  <c r="N10" i="11" a="1"/>
  <c r="N10" i="11" s="1"/>
  <c r="P14" i="9"/>
  <c r="P20" i="9"/>
  <c r="P15" i="9"/>
  <c r="P10" i="10"/>
  <c r="P16" i="9"/>
  <c r="F9" i="11"/>
  <c r="P18" i="9"/>
  <c r="F10" i="11"/>
  <c r="F16" i="11"/>
  <c r="F22" i="11"/>
  <c r="F28" i="11"/>
  <c r="N9" i="11" a="1"/>
  <c r="N9" i="11" s="1"/>
  <c r="P9" i="9"/>
  <c r="P10" i="9"/>
  <c r="F25" i="11"/>
  <c r="P12" i="9"/>
  <c r="F11" i="11"/>
  <c r="F17" i="11"/>
  <c r="F23" i="11"/>
  <c r="F29" i="11"/>
  <c r="F38" i="11"/>
  <c r="F13" i="10" a="1"/>
  <c r="F13" i="10" s="1"/>
  <c r="F12" i="11"/>
  <c r="F18" i="11"/>
  <c r="F24" i="11"/>
  <c r="F30" i="11"/>
  <c r="F39" i="11"/>
  <c r="P9" i="10"/>
  <c r="P11" i="9"/>
  <c r="P17" i="9"/>
  <c r="F13" i="11"/>
  <c r="F19" i="11"/>
  <c r="F31" i="11"/>
  <c r="F9" i="10" a="1"/>
  <c r="F9" i="10" s="1"/>
  <c r="N14" i="11" a="1"/>
  <c r="N14" i="11" s="1"/>
  <c r="N18" i="11" a="1"/>
  <c r="N18" i="11" s="1"/>
  <c r="N23" i="11" a="1"/>
  <c r="N23" i="11" s="1"/>
  <c r="N29" i="11" a="1"/>
  <c r="N29" i="11" s="1"/>
  <c r="N22" i="11" a="1"/>
  <c r="N22" i="11" s="1"/>
  <c r="N28" i="11" a="1"/>
  <c r="N28" i="11" s="1"/>
  <c r="N19" i="11" a="1"/>
  <c r="N19" i="11" s="1"/>
  <c r="N24" i="11" a="1"/>
  <c r="N24" i="11" s="1"/>
  <c r="N30" i="11" a="1"/>
  <c r="N30" i="11" s="1"/>
  <c r="N38" i="11" a="1"/>
  <c r="N38" i="11" s="1"/>
  <c r="N27" i="11" a="1"/>
  <c r="N27" i="11" s="1"/>
  <c r="N17" i="11" a="1"/>
  <c r="N17" i="11" s="1"/>
  <c r="N11" i="11" a="1"/>
  <c r="N11" i="11" s="1"/>
  <c r="N15" i="11" a="1"/>
  <c r="N15" i="11" s="1"/>
  <c r="N20" i="11" a="1"/>
  <c r="N20" i="11" s="1"/>
  <c r="N25" i="11" a="1"/>
  <c r="N25" i="11" s="1"/>
  <c r="N16" i="11" a="1"/>
  <c r="N16" i="11" s="1"/>
  <c r="N12" i="11" a="1"/>
  <c r="N12" i="11" s="1"/>
  <c r="N21" i="11" a="1"/>
  <c r="N21" i="11" s="1"/>
  <c r="N26" i="11" a="1"/>
  <c r="N26" i="11" s="1"/>
  <c r="N13" i="11" a="1"/>
  <c r="N13" i="11" s="1"/>
  <c r="N39" i="11" a="1"/>
  <c r="N39" i="11" s="1"/>
  <c r="P10" i="11" a="1"/>
  <c r="P10" i="11" s="1"/>
  <c r="P13" i="11" a="1"/>
  <c r="P13" i="11" s="1"/>
  <c r="P15" i="11" a="1"/>
  <c r="P15" i="11" s="1"/>
  <c r="P23" i="11" a="1"/>
  <c r="P23" i="11" s="1"/>
  <c r="P26" i="11" a="1"/>
  <c r="P26" i="11" s="1"/>
  <c r="P29" i="11" a="1"/>
  <c r="P29" i="11" s="1"/>
  <c r="P18" i="11" a="1"/>
  <c r="P18" i="11" s="1"/>
  <c r="P21" i="11" a="1"/>
  <c r="P21" i="11" s="1"/>
  <c r="P30" i="11" a="1"/>
  <c r="P30" i="11" s="1"/>
  <c r="P16" i="11" a="1"/>
  <c r="P16" i="11" s="1"/>
  <c r="P38" i="11" a="1"/>
  <c r="P38" i="11" s="1"/>
  <c r="P28" i="11" a="1"/>
  <c r="P28" i="11" s="1"/>
  <c r="P20" i="11" a="1"/>
  <c r="P20" i="11" s="1"/>
  <c r="P11" i="11" a="1"/>
  <c r="P11" i="11" s="1"/>
  <c r="P24" i="11" a="1"/>
  <c r="P24" i="11" s="1"/>
  <c r="P27" i="11" a="1"/>
  <c r="P27" i="11" s="1"/>
  <c r="P14" i="11" a="1"/>
  <c r="P14" i="11" s="1"/>
  <c r="P22" i="11" a="1"/>
  <c r="P22" i="11" s="1"/>
  <c r="P25" i="11" a="1"/>
  <c r="P25" i="11" s="1"/>
  <c r="P17" i="11" a="1"/>
  <c r="P17" i="11" s="1"/>
  <c r="P39" i="11" a="1"/>
  <c r="P39" i="11" s="1"/>
  <c r="P9" i="11" a="1"/>
  <c r="P9" i="11" s="1"/>
  <c r="P19" i="11" a="1"/>
  <c r="P19" i="11" s="1"/>
  <c r="P12" i="11" a="1"/>
  <c r="P12" i="11" s="1"/>
  <c r="P31" i="11" a="1"/>
  <c r="P31" i="11" s="1"/>
  <c r="R13" i="9"/>
  <c r="R15" i="9"/>
  <c r="H12" i="9"/>
  <c r="H17" i="9"/>
  <c r="R16" i="9"/>
  <c r="R18" i="9"/>
  <c r="R17" i="9"/>
  <c r="H10" i="9"/>
  <c r="H18" i="9"/>
  <c r="H15" i="9"/>
  <c r="H19" i="9"/>
  <c r="H9" i="9"/>
  <c r="H20" i="9"/>
  <c r="H16" i="9"/>
  <c r="R19" i="9"/>
  <c r="H13" i="9"/>
  <c r="P11" i="10"/>
  <c r="F17" i="9" a="1"/>
  <c r="F17" i="9" s="1"/>
  <c r="F13" i="9" a="1"/>
  <c r="F13" i="9" s="1"/>
  <c r="F10" i="9" a="1"/>
  <c r="F10" i="9" s="1"/>
  <c r="F11" i="9" a="1"/>
  <c r="F11" i="9" s="1"/>
  <c r="F20" i="9" a="1"/>
  <c r="F20" i="9" s="1"/>
  <c r="F9" i="9" a="1"/>
  <c r="F9" i="9" s="1"/>
  <c r="F12" i="9" a="1"/>
  <c r="F12" i="9" s="1"/>
  <c r="F18" i="9" a="1"/>
  <c r="F18" i="9" s="1"/>
  <c r="F19" i="9" a="1"/>
  <c r="F19" i="9" s="1"/>
  <c r="A3" i="9"/>
  <c r="C52" i="7"/>
  <c r="E52" i="7"/>
  <c r="G52" i="7"/>
  <c r="I52" i="7"/>
  <c r="K37" i="7"/>
  <c r="K40" i="7"/>
  <c r="K34" i="7"/>
  <c r="K32" i="7"/>
  <c r="K33" i="7"/>
  <c r="K35" i="7"/>
  <c r="K38" i="7"/>
  <c r="I6" i="7"/>
  <c r="C6" i="7"/>
  <c r="C7" i="6"/>
  <c r="AK14" i="5"/>
  <c r="AK10" i="5"/>
  <c r="AK15" i="5"/>
  <c r="AK25" i="5"/>
  <c r="AK12" i="5"/>
  <c r="AK17" i="5"/>
  <c r="AK18" i="5"/>
  <c r="AK9" i="5"/>
  <c r="A3" i="5"/>
  <c r="O6" i="5"/>
  <c r="AC6" i="5"/>
  <c r="Y10" i="4"/>
  <c r="O13" i="4"/>
  <c r="Q7" i="4"/>
  <c r="C7" i="4"/>
  <c r="A3" i="4"/>
  <c r="A3" i="3"/>
  <c r="C5" i="3"/>
  <c r="K5" i="3"/>
  <c r="X11" i="2"/>
  <c r="A3" i="2"/>
  <c r="A3" i="7" s="1"/>
  <c r="J36" i="11" l="1"/>
  <c r="J35" i="11"/>
  <c r="J34" i="11"/>
  <c r="J12" i="10"/>
  <c r="L12" i="10" s="1"/>
  <c r="J14" i="9"/>
  <c r="L14" i="9" s="1"/>
  <c r="T12" i="10"/>
  <c r="R33" i="11"/>
  <c r="J32" i="11"/>
  <c r="J33" i="11"/>
  <c r="R35" i="11"/>
  <c r="J11" i="11"/>
  <c r="J15" i="11"/>
  <c r="J14" i="11"/>
  <c r="J13" i="10"/>
  <c r="L13" i="10" s="1"/>
  <c r="J10" i="11"/>
  <c r="J29" i="11"/>
  <c r="J13" i="11"/>
  <c r="J23" i="11"/>
  <c r="J38" i="11"/>
  <c r="J9" i="11"/>
  <c r="J26" i="11"/>
  <c r="J25" i="11"/>
  <c r="J22" i="11"/>
  <c r="J19" i="11"/>
  <c r="J30" i="11"/>
  <c r="J21" i="11"/>
  <c r="R27" i="11"/>
  <c r="R20" i="11"/>
  <c r="R23" i="11"/>
  <c r="P21" i="9"/>
  <c r="R18" i="11"/>
  <c r="R30" i="11"/>
  <c r="R31" i="11"/>
  <c r="R15" i="11"/>
  <c r="R17" i="11"/>
  <c r="R13" i="11"/>
  <c r="R11" i="11"/>
  <c r="R24" i="11"/>
  <c r="R16" i="11"/>
  <c r="R37" i="11"/>
  <c r="R21" i="9"/>
  <c r="R39" i="11"/>
  <c r="J17" i="11"/>
  <c r="R28" i="11"/>
  <c r="J39" i="11"/>
  <c r="J27" i="11"/>
  <c r="J12" i="11"/>
  <c r="J18" i="11"/>
  <c r="R19" i="11"/>
  <c r="R25" i="11"/>
  <c r="J20" i="11"/>
  <c r="R10" i="11"/>
  <c r="R32" i="11"/>
  <c r="R21" i="11"/>
  <c r="R29" i="11"/>
  <c r="J28" i="11"/>
  <c r="J24" i="11"/>
  <c r="J16" i="11"/>
  <c r="R9" i="11"/>
  <c r="J31" i="11"/>
  <c r="R22" i="11"/>
  <c r="R26" i="11"/>
  <c r="R14" i="11"/>
  <c r="R38" i="11"/>
  <c r="R12" i="11"/>
  <c r="R36" i="11"/>
  <c r="J11" i="10"/>
  <c r="L11" i="10" s="1"/>
  <c r="J9" i="10"/>
  <c r="L9" i="10" s="1"/>
  <c r="J10" i="10"/>
  <c r="L10" i="10" s="1"/>
  <c r="AK26" i="5"/>
  <c r="Y13" i="4"/>
  <c r="P14" i="10"/>
  <c r="K52" i="7"/>
  <c r="H14" i="10"/>
  <c r="R14" i="10"/>
  <c r="P40" i="11"/>
  <c r="N40" i="11"/>
  <c r="F14" i="10"/>
  <c r="F21" i="9"/>
  <c r="F40" i="11"/>
  <c r="H21" i="9"/>
  <c r="H40" i="11"/>
  <c r="AB11" i="2"/>
  <c r="A3" i="15"/>
  <c r="A3" i="22"/>
  <c r="A3" i="13"/>
  <c r="A3" i="11"/>
  <c r="D17" i="9" l="1"/>
  <c r="N14" i="9"/>
  <c r="T14" i="9" s="1"/>
  <c r="L14" i="10"/>
  <c r="J14" i="10"/>
  <c r="R40" i="11"/>
  <c r="F10" i="8" s="1"/>
  <c r="J40" i="11"/>
  <c r="N11" i="10"/>
  <c r="T11" i="10" s="1"/>
  <c r="D18" i="9"/>
  <c r="J18" i="9" s="1"/>
  <c r="L18" i="9" s="1"/>
  <c r="D19" i="9"/>
  <c r="J19" i="9" s="1"/>
  <c r="L19" i="9" s="1"/>
  <c r="N13" i="9"/>
  <c r="T13" i="9" s="1"/>
  <c r="D12" i="9"/>
  <c r="J12" i="9" s="1"/>
  <c r="L12" i="9" s="1"/>
  <c r="N20" i="9"/>
  <c r="T20" i="9" s="1"/>
  <c r="D15" i="9"/>
  <c r="J15" i="9" s="1"/>
  <c r="L15" i="9" s="1"/>
  <c r="N19" i="9"/>
  <c r="T19" i="9" s="1"/>
  <c r="N9" i="10"/>
  <c r="T9" i="10" s="1"/>
  <c r="N16" i="9"/>
  <c r="T16" i="9" s="1"/>
  <c r="D13" i="9"/>
  <c r="J13" i="9" s="1"/>
  <c r="L13" i="9" s="1"/>
  <c r="N18" i="9"/>
  <c r="T18" i="9" s="1"/>
  <c r="N11" i="9"/>
  <c r="T11" i="9" s="1"/>
  <c r="N10" i="10"/>
  <c r="T10" i="10" s="1"/>
  <c r="D11" i="9"/>
  <c r="J11" i="9" s="1"/>
  <c r="L11" i="9" s="1"/>
  <c r="N10" i="9"/>
  <c r="T10" i="9" s="1"/>
  <c r="N9" i="9"/>
  <c r="T9" i="9" s="1"/>
  <c r="N13" i="10"/>
  <c r="T13" i="10" s="1"/>
  <c r="D9" i="9"/>
  <c r="J9" i="9" s="1"/>
  <c r="L9" i="9" s="1"/>
  <c r="N17" i="9"/>
  <c r="D16" i="9"/>
  <c r="J16" i="9" s="1"/>
  <c r="L16" i="9" s="1"/>
  <c r="D20" i="9"/>
  <c r="J20" i="9" s="1"/>
  <c r="L20" i="9" s="1"/>
  <c r="N12" i="9"/>
  <c r="T12" i="9" s="1"/>
  <c r="N15" i="9"/>
  <c r="T15" i="9" s="1"/>
  <c r="D10" i="9"/>
  <c r="J10" i="9" s="1"/>
  <c r="L10" i="9" s="1"/>
  <c r="F12" i="8"/>
  <c r="E9" i="22"/>
  <c r="E8" i="22"/>
  <c r="A2" i="22"/>
  <c r="A1" i="22"/>
  <c r="N21" i="9" l="1"/>
  <c r="T14" i="10"/>
  <c r="F9" i="8" s="1"/>
  <c r="J9" i="8" s="1"/>
  <c r="J17" i="9"/>
  <c r="D21" i="9"/>
  <c r="T17" i="9"/>
  <c r="F16" i="13"/>
  <c r="J12" i="8"/>
  <c r="J11" i="8"/>
  <c r="J10" i="8"/>
  <c r="T21" i="9" l="1"/>
  <c r="J21" i="9"/>
  <c r="L17" i="9"/>
  <c r="L21" i="9" s="1"/>
  <c r="F8" i="8" l="1"/>
  <c r="J8" i="8" s="1"/>
  <c r="J13" i="8" s="1"/>
  <c r="F13" i="8"/>
  <c r="V12" i="10" s="1"/>
  <c r="H10" i="8" l="1"/>
  <c r="V14" i="9"/>
  <c r="V10" i="9"/>
  <c r="H11" i="8"/>
  <c r="V15" i="9"/>
  <c r="V11" i="10"/>
  <c r="H8" i="8"/>
  <c r="V18" i="9"/>
  <c r="V19" i="9"/>
  <c r="V13" i="10"/>
  <c r="V16" i="9"/>
  <c r="V17" i="9"/>
  <c r="V11" i="9"/>
  <c r="H9" i="8"/>
  <c r="V9" i="9"/>
  <c r="F17" i="8"/>
  <c r="V10" i="10"/>
  <c r="V9" i="10"/>
  <c r="V13" i="9"/>
  <c r="V12" i="9"/>
  <c r="V20" i="9"/>
  <c r="H12" i="8"/>
  <c r="V14" i="10" l="1"/>
  <c r="H13" i="8"/>
  <c r="V21" i="9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<sst xmlns="http://schemas.openxmlformats.org/spreadsheetml/2006/main" count="692" uniqueCount="291">
  <si>
    <t>صندوق سرمایه‌گذاری تداوم اطمینان تمدن</t>
  </si>
  <si>
    <t>صورت وضعیت پرتفوی</t>
  </si>
  <si>
    <t>1403/04/31</t>
  </si>
  <si>
    <t>تغییرات طی دوره</t>
  </si>
  <si>
    <t>خرید طی دوره</t>
  </si>
  <si>
    <t>فروش طی دوره</t>
  </si>
  <si>
    <t>نام شرکت</t>
  </si>
  <si>
    <t>تعداد</t>
  </si>
  <si>
    <t>بهای تمام شده</t>
  </si>
  <si>
    <t>خالص ارزش فروش</t>
  </si>
  <si>
    <t>مبلغ فروش</t>
  </si>
  <si>
    <t>قیمت بازار هر سهم</t>
  </si>
  <si>
    <t>درصد به کل دارایی ها</t>
  </si>
  <si>
    <t>آتیه داده پرداز</t>
  </si>
  <si>
    <t>بانک‌اقتصادنوین‌</t>
  </si>
  <si>
    <t>پالایش نفت شیراز</t>
  </si>
  <si>
    <t>سایپا</t>
  </si>
  <si>
    <t>سرمایه گذاری تامین اجتماعی</t>
  </si>
  <si>
    <t>سرمایه‌گذاری‌غدیر(هلدینگ‌</t>
  </si>
  <si>
    <t>صنایع پتروشیمی خلیج فارس</t>
  </si>
  <si>
    <t>فولاد  خوزستان</t>
  </si>
  <si>
    <t>ملی‌ صنایع‌ مس‌ ایران‌</t>
  </si>
  <si>
    <t>کشتیرانی جمهوری اسلامی ایران</t>
  </si>
  <si>
    <t>جمع</t>
  </si>
  <si>
    <t>اطلاعات آماری مرتبط با اوراق اختیار فروش تبعی خریداری شده توسط صندوق سرمایه گذاری:</t>
  </si>
  <si>
    <t>نام سهام</t>
  </si>
  <si>
    <t>تعداد اوراق تبعی</t>
  </si>
  <si>
    <t>قیمت اعمال</t>
  </si>
  <si>
    <t>تاریخ اعمال</t>
  </si>
  <si>
    <t>نرخ سود موثر</t>
  </si>
  <si>
    <t>1403/06/10</t>
  </si>
  <si>
    <t>تعداد اوراق</t>
  </si>
  <si>
    <t>خرید/صدور طی دوره</t>
  </si>
  <si>
    <t>فروش/ابطال طی دوره</t>
  </si>
  <si>
    <t>صندوق</t>
  </si>
  <si>
    <t>تعداد واحد</t>
  </si>
  <si>
    <t>قیمت ابطال / بازار هر واحد</t>
  </si>
  <si>
    <t>صندوق س ثروت ساز دیبا-سهام</t>
  </si>
  <si>
    <t>صندوق س.آرمان آتیه درخشان مس-س</t>
  </si>
  <si>
    <t>صندوق س.پشتوانه طلا تابان تمدن</t>
  </si>
  <si>
    <t>صندوق س.سهامی سپینود-س</t>
  </si>
  <si>
    <t>نام اوراق</t>
  </si>
  <si>
    <t>دارای مجوز از سازمان</t>
  </si>
  <si>
    <t>پذیرفته شده در بورس یا فرابورس</t>
  </si>
  <si>
    <t>تاریخ انتشار اوراق</t>
  </si>
  <si>
    <t>تاریخ سررسید</t>
  </si>
  <si>
    <t>نرخ سود اسمی</t>
  </si>
  <si>
    <t>اسناد خزانه-م10بودجه00-031115</t>
  </si>
  <si>
    <t>بله</t>
  </si>
  <si>
    <t>1400/06/07</t>
  </si>
  <si>
    <t>1403/11/15</t>
  </si>
  <si>
    <t>اسناد خزانه-م1بودجه01-040326</t>
  </si>
  <si>
    <t>1401/02/26</t>
  </si>
  <si>
    <t>1404/03/26</t>
  </si>
  <si>
    <t>اسناد خزانه-م9بودجه00-031101</t>
  </si>
  <si>
    <t>1400/06/01</t>
  </si>
  <si>
    <t>1403/11/01</t>
  </si>
  <si>
    <t>اسنادخزانه-م1بودجه00-030821</t>
  </si>
  <si>
    <t>اسنادخزانه-م4بودجه00-030522</t>
  </si>
  <si>
    <t>اسنادخزانه-م5بودجه00-030626</t>
  </si>
  <si>
    <t>اسنادخزانه-م6بودجه01-030814</t>
  </si>
  <si>
    <t>اسنادخزانه-م7بودجه00-030912</t>
  </si>
  <si>
    <t>اسنادخزانه-م8بودجه00-030919</t>
  </si>
  <si>
    <t>صکوک اجاره پارسیان-6ماهه16%</t>
  </si>
  <si>
    <t>صکوک اجاره فارس307- 3ماهه18%</t>
  </si>
  <si>
    <t>1403/07/13</t>
  </si>
  <si>
    <t>مرابحه سبحان انکولوژی060530</t>
  </si>
  <si>
    <t>1402/05/30</t>
  </si>
  <si>
    <t>1406/05/30</t>
  </si>
  <si>
    <t>مرابحه عام دولت 166-ش.خ050419</t>
  </si>
  <si>
    <t>1403/04/19</t>
  </si>
  <si>
    <t>1405/04/19</t>
  </si>
  <si>
    <t>مرابحه عام دولت131-ش.خ040410</t>
  </si>
  <si>
    <t>1402/05/10</t>
  </si>
  <si>
    <t>1404/04/07</t>
  </si>
  <si>
    <t>مرابحه گلرنگ فرش بیدگل060224</t>
  </si>
  <si>
    <t>1403/02/24</t>
  </si>
  <si>
    <t>1406/02/24</t>
  </si>
  <si>
    <t>مرابحه کرمان موتور14030614</t>
  </si>
  <si>
    <t>1403/06/14</t>
  </si>
  <si>
    <t>مرابحه کرمان موتور14030915</t>
  </si>
  <si>
    <t>1403/09/15</t>
  </si>
  <si>
    <t>مشارکت ش اردبیل47-3ماهه18%</t>
  </si>
  <si>
    <t>1404/07/09</t>
  </si>
  <si>
    <t>اوراق بهاداری که ارزش آنها در تاریخ گزارش تعدیل شده</t>
  </si>
  <si>
    <t>(بر اساس دستورالعمل نحوه تعیین قیمت خرید و فروش اوراق بهادار در صندوق های سرمایه گذاری)</t>
  </si>
  <si>
    <t>نام اوراق بهادار</t>
  </si>
  <si>
    <t>قیمت پایانی</t>
  </si>
  <si>
    <t>قیمت تعدیل شده</t>
  </si>
  <si>
    <t>درصد تعدیل</t>
  </si>
  <si>
    <t>خالص ارزش فروش تعدیل شده</t>
  </si>
  <si>
    <t>دلیل تعدیل</t>
  </si>
  <si>
    <t>سایر</t>
  </si>
  <si>
    <t>مبلغ</t>
  </si>
  <si>
    <t>افزایش</t>
  </si>
  <si>
    <t>کاهش</t>
  </si>
  <si>
    <t>صورت وضعیت درآمدها</t>
  </si>
  <si>
    <t>-2</t>
  </si>
  <si>
    <t>درآمد حاصل از سرمایه گذاری ها</t>
  </si>
  <si>
    <t>شرح</t>
  </si>
  <si>
    <t>یادداشت</t>
  </si>
  <si>
    <t>درصد از کل درآمدها</t>
  </si>
  <si>
    <t>درصد از کل دارایی ها</t>
  </si>
  <si>
    <t>درآمد حاصل از سرمایه گذاری در سهام و حق تقدم سهام</t>
  </si>
  <si>
    <t>1-2</t>
  </si>
  <si>
    <t>درآمد حاصل از سرمایه گذاری در واحدهای صندوق های سرمایه گذاری</t>
  </si>
  <si>
    <t>2-2</t>
  </si>
  <si>
    <t>درآمد حاصل از سرمایه گذاری در اوراق بهادار با درآمد ثابت</t>
  </si>
  <si>
    <t>3-2</t>
  </si>
  <si>
    <t>درآمد حاصل از سرمایه گذاری در سپرده بانکی و گواهی سپرده</t>
  </si>
  <si>
    <t>4-2</t>
  </si>
  <si>
    <t>سایر درآمدها</t>
  </si>
  <si>
    <t>5-2</t>
  </si>
  <si>
    <t>-1-2</t>
  </si>
  <si>
    <t>درآمد حاصل از سرمایه­گذاری در سهام و حق تقدم سهام</t>
  </si>
  <si>
    <t>طی ماه</t>
  </si>
  <si>
    <t>از ابتدای سال مالی</t>
  </si>
  <si>
    <t>سهام</t>
  </si>
  <si>
    <t>درآمد سود سهام</t>
  </si>
  <si>
    <t>درآمد تغییر ارزش</t>
  </si>
  <si>
    <t>درآمد فروش</t>
  </si>
  <si>
    <t>فرآوری معدنی اپال کانی پارس</t>
  </si>
  <si>
    <t>-2-2</t>
  </si>
  <si>
    <t>درآمد حاصل از سرمایه­گذاری در واحدهای صندوق</t>
  </si>
  <si>
    <t>درآمد سود صندوق</t>
  </si>
  <si>
    <t>-3-2</t>
  </si>
  <si>
    <t>درآمد حاصل از سرمایه­گذاری در اوراق بهادار با درآمد ثابت:</t>
  </si>
  <si>
    <t>عنوان</t>
  </si>
  <si>
    <t>درآمد سود اوراق</t>
  </si>
  <si>
    <t>مرابحه گهردانه شرق 060715</t>
  </si>
  <si>
    <t>مرابحه عام دولت96-ش.خ030414</t>
  </si>
  <si>
    <t>مبالغ تخصیص یافته بابت خرید و نگهداری اوراق بهادار با درآمد ثابت (نرخ سود ترجیحی)</t>
  </si>
  <si>
    <t>میانگین نرخ بازده تا سررسید قراردادهای منعقده</t>
  </si>
  <si>
    <t>طرف معامله</t>
  </si>
  <si>
    <t>نوع وابستگی</t>
  </si>
  <si>
    <t>نام ورقه بهادار</t>
  </si>
  <si>
    <t>مدیر صندوق</t>
  </si>
  <si>
    <t>-4-2</t>
  </si>
  <si>
    <t>درآمد حاصل از سرمایه­گذاری در سپرده بانکی و گواهی سپرده</t>
  </si>
  <si>
    <t>نام سپرده بانکی</t>
  </si>
  <si>
    <t>سود سپرده بانکی و گواهی سپرده</t>
  </si>
  <si>
    <t>درصد سود به میانگین سپرده</t>
  </si>
  <si>
    <t>-5-2</t>
  </si>
  <si>
    <t>اطلاعات مجمع</t>
  </si>
  <si>
    <t>تاریخ تشکیل مجمع</t>
  </si>
  <si>
    <t>تعداد سهام متعلقه در زمان مجمع</t>
  </si>
  <si>
    <t>سود متعلق به هر سهم</t>
  </si>
  <si>
    <t>جمع درآمد سود سهام</t>
  </si>
  <si>
    <t>هزینه تنزیل</t>
  </si>
  <si>
    <t>خالص درآمد سود سهام</t>
  </si>
  <si>
    <t>1403/04/13</t>
  </si>
  <si>
    <t>1403/01/28</t>
  </si>
  <si>
    <t>1403/04/30</t>
  </si>
  <si>
    <t>1403/02/19</t>
  </si>
  <si>
    <t>سود اوراق بهادار با درآمد ثابت</t>
  </si>
  <si>
    <t>تاریخ دریافت سود</t>
  </si>
  <si>
    <t>نرخ سود علی الحساب</t>
  </si>
  <si>
    <t>درآمد سود</t>
  </si>
  <si>
    <t>خالص درآمد</t>
  </si>
  <si>
    <t>1406/07/15</t>
  </si>
  <si>
    <t>1403/04/14</t>
  </si>
  <si>
    <t>سود سپرده بانکی</t>
  </si>
  <si>
    <t>سود(زیان) حاصل از فروش اوراق بهادار</t>
  </si>
  <si>
    <t>خالص بهای فروش</t>
  </si>
  <si>
    <t>ارزش دفتری</t>
  </si>
  <si>
    <t>سود و زیان ناشی از فروش</t>
  </si>
  <si>
    <t>درآمد ناشی از تغییر قیمت اوراق بهادار</t>
  </si>
  <si>
    <t>سود و زیان ناشی از تغییر قیمت</t>
  </si>
  <si>
    <t>-</t>
  </si>
  <si>
    <t>سپرده</t>
  </si>
  <si>
    <t>بانک تجارت</t>
  </si>
  <si>
    <t>بانک خاورمیانه</t>
  </si>
  <si>
    <t>بانک پاسارگاد</t>
  </si>
  <si>
    <t>بانک صادرات</t>
  </si>
  <si>
    <t>بانک ملت</t>
  </si>
  <si>
    <t>بهای تمام شده اوراق (ریال)</t>
  </si>
  <si>
    <t>مبلغ شناسایی شده بابت قرارداد خرید و نگهداری اوراق بهادار (ریال)</t>
  </si>
  <si>
    <t xml:space="preserve">نرخ اسمی </t>
  </si>
  <si>
    <t>تامین سرمایه تمدن</t>
  </si>
  <si>
    <t>2-1-سرمایه‌گذاری در واحدهای صندوق های سرمایه گذاری</t>
  </si>
  <si>
    <t>3-1-سرمایه‌گذاری در اوراق بهادار با درآمد ثابت یا علی‌الحساب</t>
  </si>
  <si>
    <t>مرابحه پدیده جم-تمدن070617</t>
  </si>
  <si>
    <t>1403/06/17</t>
  </si>
  <si>
    <t>1407/06/17</t>
  </si>
  <si>
    <t>4-1-سرمایه‌گذاری در  سپرده‌ بانکی</t>
  </si>
  <si>
    <t>بانک گردشگری</t>
  </si>
  <si>
    <t>1403/07/30</t>
  </si>
  <si>
    <t>خالص دارایی</t>
  </si>
  <si>
    <t>صکوک مرابحه دیران72-3ماهه23%</t>
  </si>
  <si>
    <t>مشارکت ش شیراز312-3ماهه18%</t>
  </si>
  <si>
    <t>مشارکت ش تبریز312-3ماهه18%</t>
  </si>
  <si>
    <t>مرابحه عام دولت176-ش.خ050603</t>
  </si>
  <si>
    <t>1403/02/22</t>
  </si>
  <si>
    <t>1407/02/22</t>
  </si>
  <si>
    <t>1399/12/28</t>
  </si>
  <si>
    <t>1403/12/28</t>
  </si>
  <si>
    <t>1403/07/03</t>
  </si>
  <si>
    <t>1405/06/03</t>
  </si>
  <si>
    <t>سپرده کوتاه مدت بانک تجارت بورس کالا 104456251</t>
  </si>
  <si>
    <t>سپرده کوتاه مدت بانک توسعه صادرات ایران مرکزی 0200051454006</t>
  </si>
  <si>
    <t>سپرده کوتاه مدت بانک خاورمیانه دروس 1011-10-810-707074799</t>
  </si>
  <si>
    <t>سپرده کوتاه مدت بانک پاسارگاد شهید بهزادی 3788100140694801</t>
  </si>
  <si>
    <t>سپرده کوتاه مدت بانک صادرات میدان فرهنگ 0218175230008</t>
  </si>
  <si>
    <t>سپرده کوتاه مدت بانک ملت بورس کالا 9955255434</t>
  </si>
  <si>
    <t>سپرده کوتاه مدت موسسه اعتباری ملل جنت آباد 0414-10-277-000000695</t>
  </si>
  <si>
    <t>سپرده بلند مدت بانک تجارت تخصصی بورس 0479602795540</t>
  </si>
  <si>
    <t>سپرده بلند مدت بانک تجارت تخصصی بورس 0479603070058</t>
  </si>
  <si>
    <t>سپرده بلند مدت بانک صادرات میدان اسدآبادی 04707306526000</t>
  </si>
  <si>
    <t>سپرده بلند مدت بانک صادرات میدان اسدآبادی 0407307986008</t>
  </si>
  <si>
    <t>سپرده بلند مدت بانک پاسارگاد شهید بهزادی 378.303.14069480.2</t>
  </si>
  <si>
    <t>سپرده بلند مدت بانک پاسارگاد شهید بهزادی 378.303.14069480.3</t>
  </si>
  <si>
    <t>سپرده بلند مدت بانک پاسارگاد شهید بهزادی 378.303.14069480.4</t>
  </si>
  <si>
    <t>سپرده بلند مدت بانک پاسارگاد شهید بهزادی 378.303.14069480.5</t>
  </si>
  <si>
    <t>سپرده بلند مدت بانک پاسارگاد شهید بهزادی 378.303.14069480.6</t>
  </si>
  <si>
    <t>سپرده بلند مدت بانک پاسارگاد شهید بهزادی 378.303.14069480.7</t>
  </si>
  <si>
    <t>سپرده بلند مدت بانک صادرات میدان فرهنگ 0407352647002</t>
  </si>
  <si>
    <t>سپرده بلند مدت بانک صادرات میدان فرهنگ 0407353818001</t>
  </si>
  <si>
    <t>سپرده بلند مدت بانک پاسارگاد شهید بهزادی 378.303.14069480.8</t>
  </si>
  <si>
    <t>سپرده بلند مدت بانک پاسارگاد شهید بهزادی 378.303.14069480.9</t>
  </si>
  <si>
    <t>سپرده بلند مدت بانک پاسارگاد شهید بهزادی 378.303.14069480.10</t>
  </si>
  <si>
    <t>سپرده بلند مدت بانک پاسارگاد شهید بهزادی 378.303.14069480.11</t>
  </si>
  <si>
    <t>سپرده کوتاه مدت بانک گردشگری دادمان 153.9967.654551.1</t>
  </si>
  <si>
    <t>سپرده بلند مدت بانک گردشگری دادمان 153.333.654551.1</t>
  </si>
  <si>
    <t>سپرده بلند مدت بانک صادرات میدان اسدآبادی 0407378506005</t>
  </si>
  <si>
    <t>سپرده بلند مدت بانک پاسارگاد شهید بهزادی 378.303.14069480.12</t>
  </si>
  <si>
    <t>سپرده بلند مدت بانک صادرات میدان اسدآبادی 0407380281003</t>
  </si>
  <si>
    <t>سپرده بلند مدت بانک تجارت تخصصی بورس 0479603556778</t>
  </si>
  <si>
    <t>سپرده بلند مدت بانک تجارت تخصصی بورس 0479603556803</t>
  </si>
  <si>
    <t>سپرده بلند مدت بانک تجارت تخصصی بورس 0479603578944</t>
  </si>
  <si>
    <t>سپرده بلند مدت بانک پاسارگاد شهید بهزادی 378.303.14069480.13</t>
  </si>
  <si>
    <t>سپرده کوتاه مدت بانک رفاه بهار انقلاب 391659900</t>
  </si>
  <si>
    <t>سپرده بلند مدت بانک صادرات میدان فرهنگ 0407416010009</t>
  </si>
  <si>
    <t>سپرده بلند مدت بانک تجارت تخصصی بورس 0479603757792</t>
  </si>
  <si>
    <t>سپرده بلند مدت بانک رفاه بهار انقلاب 391807079</t>
  </si>
  <si>
    <t>سپرده بلند مدت بانک تجارت تخصصی بورس 0479603769512</t>
  </si>
  <si>
    <t>سپرده بلند مدت بانک صادرات میدان فرهنگ 0407418047008</t>
  </si>
  <si>
    <t>سپرده بلند مدت بانک پاسارگاد شهید بهزادی 378.303.14069480.14</t>
  </si>
  <si>
    <t>سپرده بلند مدت بانک پاسارگاد شهید بهزادی 378.303.14069480.15</t>
  </si>
  <si>
    <t>سپرده بلند مدت بانک تجارت تخصصی بورس 0479603819507</t>
  </si>
  <si>
    <t>سپرده بلند مدت بانک صادرات میدان فرهنگ 0407427238001</t>
  </si>
  <si>
    <t>سپرده بلند مدت بانک پاسارگاد شهید بهزادی 378.303.14069480.16</t>
  </si>
  <si>
    <t>موسسه اعتباری ملل</t>
  </si>
  <si>
    <t>بانک رفاه</t>
  </si>
  <si>
    <t>1403/07/28</t>
  </si>
  <si>
    <t xml:space="preserve"> تنزیل سود بانک</t>
  </si>
  <si>
    <t xml:space="preserve"> مختلف</t>
  </si>
  <si>
    <t>مشارکت ش شیراز042-3ماهه18%</t>
  </si>
  <si>
    <t>مشارکت ش اصفهان042-3ماهه18%</t>
  </si>
  <si>
    <t>مشارکت ش تهران42-3ماهه18%</t>
  </si>
  <si>
    <t>1400/12/26</t>
  </si>
  <si>
    <t>1404/12/25</t>
  </si>
  <si>
    <t>1404/12/24</t>
  </si>
  <si>
    <t>-4-1</t>
  </si>
  <si>
    <t>سرمایه‌گذاری در  سپرده‌ بانکی</t>
  </si>
  <si>
    <t xml:space="preserve"> بانک تجارت</t>
  </si>
  <si>
    <t xml:space="preserve">بانک توسعه صادرات </t>
  </si>
  <si>
    <t>بانک ملل</t>
  </si>
  <si>
    <t xml:space="preserve"> صکوک مرابحه دیران72</t>
  </si>
  <si>
    <t xml:space="preserve"> مرابحه پدیده جم-تمدن070617</t>
  </si>
  <si>
    <t xml:space="preserve"> 1 -   سرمایه گذاری ها</t>
  </si>
  <si>
    <t xml:space="preserve"> 1 -1-   سرمایه گذاری در سهام و حق تقدم سهام</t>
  </si>
  <si>
    <t>1403/09/30</t>
  </si>
  <si>
    <t xml:space="preserve"> سرمایه گذاری خوارزمی</t>
  </si>
  <si>
    <t xml:space="preserve"> </t>
  </si>
  <si>
    <t xml:space="preserve"> بانک پاسارگاد </t>
  </si>
  <si>
    <t xml:space="preserve"> بانک صادرات </t>
  </si>
  <si>
    <t xml:space="preserve"> بانک ملت</t>
  </si>
  <si>
    <t xml:space="preserve"> بانک خاورمیانه </t>
  </si>
  <si>
    <t xml:space="preserve"> موسسه اعتباری ملل </t>
  </si>
  <si>
    <t xml:space="preserve">سپرده کوتاه مدت بانک تجارت </t>
  </si>
  <si>
    <t xml:space="preserve">سپرده کوتاه مدت بانک خاورمیانه  </t>
  </si>
  <si>
    <t xml:space="preserve">سپرده کوتاه مدت بانک پاسارگاد  </t>
  </si>
  <si>
    <t xml:space="preserve">سپرده کوتاه مدت بانک صادرات </t>
  </si>
  <si>
    <t xml:space="preserve">سپرده کوتاه مدت بانک ملت بورس </t>
  </si>
  <si>
    <t>سپرده کوتاه مدت موسسه اعتباری ملل</t>
  </si>
  <si>
    <t xml:space="preserve">سپرده کوتاه مدت بانک گردشگری </t>
  </si>
  <si>
    <t>سپرده کوتاه مدت بانک رفاه</t>
  </si>
  <si>
    <t>برای ماه منتهی به 1403/10/30</t>
  </si>
  <si>
    <t>1403/10/30</t>
  </si>
  <si>
    <t>صندوق س. شاخصی کیان-س</t>
  </si>
  <si>
    <t>مرابحه عام دولت102-ش.خ031211</t>
  </si>
  <si>
    <t>مرابحه عام دولت161-ش.خ040329</t>
  </si>
  <si>
    <t>مشارکت ش اصفهان512-3ماهه18%</t>
  </si>
  <si>
    <t>1400/12/11</t>
  </si>
  <si>
    <t>1403/12/11</t>
  </si>
  <si>
    <t>1403/03/29</t>
  </si>
  <si>
    <t>1404/03/28</t>
  </si>
  <si>
    <t>1401/12/28</t>
  </si>
  <si>
    <t>1405/12/28</t>
  </si>
  <si>
    <t>2.96%</t>
  </si>
  <si>
    <t>-3.58%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</si>
</sst>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5">
    <numFmt numFmtId="164" formatCode="_ * #,##0.00_-_ر_ي_ا_ل_ ;_ * #,##0.00\-_ر_ي_ا_ل_ ;_ * &quot;-&quot;??_-_ر_ي_ا_ل_ ;_ @_ "/>
    <numFmt numFmtId="165" formatCode="#,###;\(#,###\);\-"/>
    <numFmt numFmtId="166" formatCode="#,##0_);\(#,##0\);\-"/>
    <numFmt numFmtId="167" formatCode="0.0%"/>
    <numFmt numFmtId="168" formatCode="_ * #,##0.000_-_ر_ي_ا_ل_ ;_ * #,##0.000\-_ر_ي_ا_ل_ ;_ * &quot;-&quot;??_-_ر_ي_ا_ل_ ;_ @_ "/>
    <numFmt numFmtId="169" formatCode="_ * #,##0.0000_-_ر_ي_ا_ل_ ;_ * #,##0.0000\-_ر_ي_ا_ل_ ;_ * &quot;-&quot;??_-_ر_ي_ا_ل_ ;_ @_ "/>
    <numFmt numFmtId="170" formatCode="_ * #,##0_-_ر_ي_ا_ل_ ;_ * #,##0\-_ر_ي_ا_ل_ ;_ * &quot;-&quot;??_-_ر_ي_ا_ل_ ;_ @_ "/>
    <numFmt numFmtId="171" formatCode="_ * #,##0.00000_-_ر_ي_ا_ل_ ;_ * #,##0.00000\-_ر_ي_ا_ل_ ;_ * &quot;-&quot;??_-_ر_ي_ا_ل_ ;_ @_ "/>
    <numFmt numFmtId="172" formatCode="#,###.000;\(#,###.000\);\-"/>
    <numFmt numFmtId="173" formatCode="#,###.00000;\(#,###.00000\);\-"/>
    <numFmt numFmtId="174" formatCode="_(* #,##0_);_(* \(#,##0\);_(* &quot;-&quot;??_);_(@_)"/>
    <numFmt numFmtId="175" formatCode="#,##0.0"/>
    <numFmt numFmtId="176" formatCode="#,##0.0000_);\(#,##0.0000\)"/>
    <numFmt numFmtId="177" formatCode=";;;"/>
    <numFmt numFmtId="178" formatCode="\:"/>
  </numFmts>
  <fonts count="29" x14ac:knownFonts="1">
    <font>
      <sz val="10"/>
      <color rgb="FF000000"/>
      <name val="Arial"/>
      <charset val="1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b/>
      <sz val="15"/>
      <color rgb="FF000000"/>
      <name val="B Nazanin"/>
      <charset val="178"/>
    </font>
    <font>
      <b/>
      <sz val="12"/>
      <color rgb="FF000000"/>
      <name val="B Nazanin"/>
      <charset val="178"/>
    </font>
    <font>
      <sz val="12"/>
      <color rgb="FF000000"/>
      <name val="B Nazanin"/>
      <charset val="178"/>
    </font>
    <font>
      <sz val="10"/>
      <color rgb="FF000000"/>
      <name val="Arial"/>
      <family val="2"/>
    </font>
    <font>
      <b/>
      <u/>
      <sz val="15"/>
      <color rgb="FF000000"/>
      <name val="B Nazanin"/>
      <charset val="178"/>
    </font>
    <font>
      <b/>
      <sz val="12"/>
      <color rgb="FF000000"/>
      <name val="B Zar"/>
      <charset val="178"/>
    </font>
    <font>
      <sz val="11"/>
      <color theme="1"/>
      <name val="B Titr"/>
      <charset val="178"/>
    </font>
    <font>
      <b/>
      <sz val="11"/>
      <color rgb="FF000000"/>
      <name val="B Nazanin"/>
      <charset val="178"/>
    </font>
    <font>
      <b/>
      <sz val="11"/>
      <name val="B Titr"/>
      <charset val="178"/>
    </font>
    <font>
      <sz val="11"/>
      <color rgb="FF000000"/>
      <name val="B Nazanin"/>
      <charset val="178"/>
    </font>
    <font>
      <sz val="11"/>
      <name val="B Titr"/>
      <charset val="178"/>
    </font>
    <font>
      <sz val="11"/>
      <name val="B Nazanin"/>
      <charset val="178"/>
    </font>
    <font>
      <b/>
      <sz val="12"/>
      <color theme="1"/>
      <name val="B Nazanin"/>
      <charset val="178"/>
    </font>
    <font>
      <sz val="10"/>
      <color rgb="FF000000"/>
      <name val="Arial"/>
      <family val="2"/>
    </font>
    <font>
      <b/>
      <sz val="12"/>
      <name val="B Nazanin"/>
      <charset val="178"/>
    </font>
    <font>
      <sz val="12"/>
      <color theme="1"/>
      <name val="B Nazanin"/>
      <charset val="178"/>
    </font>
    <font>
      <b/>
      <sz val="12"/>
      <name val="B Titr"/>
      <charset val="178"/>
    </font>
    <font>
      <b/>
      <sz val="12"/>
      <color rgb="FF000000"/>
      <name val="Arial"/>
      <family val="2"/>
    </font>
    <font>
      <sz val="10"/>
      <color rgb="FF000000"/>
      <name val="Arial"/>
      <family val="2"/>
    </font>
    <font>
      <sz val="12"/>
      <color rgb="FF000000"/>
      <name val="Arial"/>
      <family val="2"/>
    </font>
    <font>
      <sz val="8"/>
      <name val="Arial"/>
      <family val="2"/>
    </font>
    <font>
      <sz val="10"/>
      <color rgb="FF000000"/>
      <name val="B Nazanin"/>
      <charset val="178"/>
    </font>
    <font>
      <sz val="11"/>
      <color rgb="FF000000"/>
      <name val="Arial"/>
      <family val="2"/>
    </font>
    <font>
      <b/>
      <sz val="10"/>
      <color rgb="FF000000"/>
      <name val="Arial"/>
      <family val="2"/>
    </font>
    <font>
      <sz val="14"/>
      <color rgb="FF000000"/>
      <name val="Arial"/>
      <family val="2"/>
    </font>
    <font>
      <sz val="16"/>
      <color rgb="FF000000"/>
      <name val="B Nazanin"/>
      <charset val="17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double">
        <color rgb="FF000000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/>
      <right/>
      <top style="thin">
        <color indexed="64"/>
      </top>
      <bottom style="double">
        <color rgb="FF000000"/>
      </bottom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164" fontId="6" fillId="0" borderId="0" applyFont="0" applyFill="0" applyBorder="0" applyAlignment="0" applyProtection="0"/>
    <xf numFmtId="0" fontId="2" fillId="0" borderId="0"/>
    <xf numFmtId="0" fontId="1" fillId="0" borderId="0"/>
    <xf numFmtId="0" fontId="16" fillId="0" borderId="0"/>
    <xf numFmtId="9" fontId="16" fillId="0" borderId="0" applyFont="0" applyFill="0" applyBorder="0" applyAlignment="0" applyProtection="0"/>
    <xf numFmtId="9" fontId="21" fillId="0" borderId="0" applyFont="0" applyFill="0" applyBorder="0" applyAlignment="0" applyProtection="0"/>
  </cellStyleXfs>
  <cellXfs count="294">
    <xf numFmtId="0" fontId="0" fillId="0" borderId="0" xfId="0" applyAlignment="1">
      <alignment horizontal="left"/>
    </xf>
    <xf numFmtId="0" fontId="4" fillId="0" borderId="1" xfId="0" applyFont="1" applyFill="1" applyBorder="1" applyAlignment="1">
      <alignment horizontal="center" vertical="center"/>
    </xf>
    <xf numFmtId="0" fontId="0" fillId="0" borderId="2" xfId="0" applyBorder="1" applyAlignment="1">
      <alignment horizontal="left"/>
    </xf>
    <xf numFmtId="0" fontId="4" fillId="0" borderId="3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center" vertical="center"/>
    </xf>
    <xf numFmtId="0" fontId="0" fillId="0" borderId="0" xfId="0" applyBorder="1" applyAlignment="1">
      <alignment horizontal="left"/>
    </xf>
    <xf numFmtId="3" fontId="5" fillId="0" borderId="0" xfId="0" applyNumberFormat="1" applyFont="1" applyFill="1" applyBorder="1" applyAlignment="1">
      <alignment horizontal="right" vertical="top"/>
    </xf>
    <xf numFmtId="0" fontId="0" fillId="0" borderId="0" xfId="0" applyAlignment="1">
      <alignment horizontal="center"/>
    </xf>
    <xf numFmtId="3" fontId="5" fillId="0" borderId="2" xfId="0" applyNumberFormat="1" applyFont="1" applyFill="1" applyBorder="1" applyAlignment="1">
      <alignment horizontal="center" vertical="top"/>
    </xf>
    <xf numFmtId="3" fontId="5" fillId="0" borderId="0" xfId="0" applyNumberFormat="1" applyFont="1" applyFill="1" applyAlignment="1">
      <alignment horizontal="center" vertical="top"/>
    </xf>
    <xf numFmtId="3" fontId="5" fillId="0" borderId="0" xfId="0" applyNumberFormat="1" applyFont="1" applyFill="1" applyBorder="1" applyAlignment="1">
      <alignment horizontal="center" vertical="top"/>
    </xf>
    <xf numFmtId="3" fontId="5" fillId="0" borderId="5" xfId="0" applyNumberFormat="1" applyFont="1" applyFill="1" applyBorder="1" applyAlignment="1">
      <alignment horizontal="center" vertical="top"/>
    </xf>
    <xf numFmtId="3" fontId="5" fillId="0" borderId="2" xfId="0" applyNumberFormat="1" applyFont="1" applyFill="1" applyBorder="1" applyAlignment="1">
      <alignment horizontal="center" vertical="top"/>
    </xf>
    <xf numFmtId="0" fontId="11" fillId="0" borderId="0" xfId="0" applyFont="1" applyFill="1" applyAlignment="1">
      <alignment horizontal="right" vertical="center"/>
    </xf>
    <xf numFmtId="0" fontId="11" fillId="0" borderId="0" xfId="0" applyFont="1" applyFill="1" applyAlignment="1">
      <alignment vertical="center"/>
    </xf>
    <xf numFmtId="3" fontId="10" fillId="0" borderId="5" xfId="0" applyNumberFormat="1" applyFont="1" applyFill="1" applyBorder="1" applyAlignment="1">
      <alignment horizontal="center" vertical="top"/>
    </xf>
    <xf numFmtId="0" fontId="10" fillId="0" borderId="4" xfId="0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top"/>
    </xf>
    <xf numFmtId="0" fontId="5" fillId="0" borderId="0" xfId="0" applyFont="1" applyFill="1" applyAlignment="1">
      <alignment horizontal="center" vertical="top"/>
    </xf>
    <xf numFmtId="0" fontId="5" fillId="0" borderId="0" xfId="0" applyFont="1" applyFill="1" applyBorder="1" applyAlignment="1">
      <alignment horizontal="center" vertical="top"/>
    </xf>
    <xf numFmtId="0" fontId="12" fillId="0" borderId="0" xfId="0" applyFont="1" applyFill="1" applyAlignment="1">
      <alignment horizontal="center" vertical="top"/>
    </xf>
    <xf numFmtId="0" fontId="12" fillId="0" borderId="2" xfId="0" applyFont="1" applyFill="1" applyBorder="1" applyAlignment="1">
      <alignment horizontal="center" vertical="top"/>
    </xf>
    <xf numFmtId="0" fontId="12" fillId="0" borderId="0" xfId="0" applyFont="1" applyFill="1" applyBorder="1" applyAlignment="1">
      <alignment horizontal="center" vertical="top"/>
    </xf>
    <xf numFmtId="3" fontId="10" fillId="0" borderId="0" xfId="0" applyNumberFormat="1" applyFont="1" applyFill="1" applyBorder="1" applyAlignment="1">
      <alignment horizontal="center" vertical="top"/>
    </xf>
    <xf numFmtId="0" fontId="11" fillId="0" borderId="0" xfId="0" applyFont="1" applyFill="1" applyAlignment="1">
      <alignment horizontal="right" vertical="center"/>
    </xf>
    <xf numFmtId="3" fontId="0" fillId="0" borderId="0" xfId="0" applyNumberFormat="1" applyAlignment="1">
      <alignment horizontal="left"/>
    </xf>
    <xf numFmtId="4" fontId="0" fillId="0" borderId="0" xfId="0" applyNumberFormat="1" applyAlignment="1">
      <alignment horizontal="left"/>
    </xf>
    <xf numFmtId="3" fontId="4" fillId="0" borderId="5" xfId="0" applyNumberFormat="1" applyFont="1" applyFill="1" applyBorder="1" applyAlignment="1">
      <alignment horizontal="center" vertical="top"/>
    </xf>
    <xf numFmtId="0" fontId="10" fillId="0" borderId="3" xfId="0" applyFont="1" applyFill="1" applyBorder="1" applyAlignment="1">
      <alignment horizontal="center" vertical="center" wrapText="1"/>
    </xf>
    <xf numFmtId="165" fontId="12" fillId="0" borderId="0" xfId="0" applyNumberFormat="1" applyFont="1" applyFill="1" applyBorder="1" applyAlignment="1">
      <alignment horizontal="center" vertical="top"/>
    </xf>
    <xf numFmtId="0" fontId="4" fillId="0" borderId="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right" vertical="top"/>
    </xf>
    <xf numFmtId="0" fontId="10" fillId="0" borderId="0" xfId="0" applyFont="1" applyFill="1" applyAlignment="1">
      <alignment horizontal="right" vertical="top"/>
    </xf>
    <xf numFmtId="3" fontId="5" fillId="0" borderId="0" xfId="0" applyNumberFormat="1" applyFont="1" applyFill="1" applyBorder="1" applyAlignment="1">
      <alignment horizontal="right" vertical="top"/>
    </xf>
    <xf numFmtId="3" fontId="12" fillId="0" borderId="0" xfId="0" applyNumberFormat="1" applyFont="1" applyFill="1" applyAlignment="1">
      <alignment horizontal="center" vertical="top"/>
    </xf>
    <xf numFmtId="3" fontId="12" fillId="0" borderId="0" xfId="0" applyNumberFormat="1" applyFont="1" applyFill="1" applyBorder="1" applyAlignment="1">
      <alignment horizontal="center" vertical="top"/>
    </xf>
    <xf numFmtId="3" fontId="12" fillId="0" borderId="2" xfId="0" applyNumberFormat="1" applyFont="1" applyFill="1" applyBorder="1" applyAlignment="1">
      <alignment horizontal="center" vertical="top"/>
    </xf>
    <xf numFmtId="0" fontId="10" fillId="0" borderId="4" xfId="0" applyFont="1" applyFill="1" applyBorder="1" applyAlignment="1">
      <alignment horizontal="center" vertical="center" wrapText="1"/>
    </xf>
    <xf numFmtId="165" fontId="12" fillId="0" borderId="0" xfId="0" applyNumberFormat="1" applyFont="1" applyFill="1" applyAlignment="1">
      <alignment horizontal="center" vertical="top"/>
    </xf>
    <xf numFmtId="166" fontId="14" fillId="0" borderId="0" xfId="0" applyNumberFormat="1" applyFont="1" applyFill="1" applyBorder="1" applyAlignment="1">
      <alignment horizontal="center" vertical="center"/>
    </xf>
    <xf numFmtId="0" fontId="10" fillId="0" borderId="7" xfId="0" applyFont="1" applyFill="1" applyBorder="1" applyAlignment="1">
      <alignment horizontal="center" vertical="center"/>
    </xf>
    <xf numFmtId="0" fontId="16" fillId="0" borderId="0" xfId="4" applyAlignment="1">
      <alignment horizontal="left"/>
    </xf>
    <xf numFmtId="165" fontId="15" fillId="0" borderId="9" xfId="3" applyNumberFormat="1" applyFont="1" applyFill="1" applyBorder="1" applyAlignment="1">
      <alignment horizontal="center" vertical="center" wrapText="1" readingOrder="2"/>
    </xf>
    <xf numFmtId="165" fontId="15" fillId="0" borderId="10" xfId="3" applyNumberFormat="1" applyFont="1" applyFill="1" applyBorder="1" applyAlignment="1">
      <alignment horizontal="center" vertical="center" wrapText="1" readingOrder="2"/>
    </xf>
    <xf numFmtId="165" fontId="15" fillId="0" borderId="11" xfId="3" applyNumberFormat="1" applyFont="1" applyFill="1" applyBorder="1" applyAlignment="1">
      <alignment horizontal="center" vertical="center" wrapText="1" readingOrder="2"/>
    </xf>
    <xf numFmtId="165" fontId="18" fillId="0" borderId="12" xfId="3" applyNumberFormat="1" applyFont="1" applyFill="1" applyBorder="1" applyAlignment="1">
      <alignment horizontal="center" vertical="center" wrapText="1" readingOrder="2"/>
    </xf>
    <xf numFmtId="165" fontId="18" fillId="0" borderId="13" xfId="3" applyNumberFormat="1" applyFont="1" applyFill="1" applyBorder="1" applyAlignment="1">
      <alignment horizontal="center" vertical="center" wrapText="1" readingOrder="2"/>
    </xf>
    <xf numFmtId="9" fontId="18" fillId="0" borderId="13" xfId="5" applyNumberFormat="1" applyFont="1" applyFill="1" applyBorder="1" applyAlignment="1">
      <alignment horizontal="center" vertical="center" wrapText="1" readingOrder="2"/>
    </xf>
    <xf numFmtId="0" fontId="10" fillId="0" borderId="14" xfId="0" applyFont="1" applyFill="1" applyBorder="1" applyAlignment="1">
      <alignment horizontal="center" vertical="center" wrapText="1"/>
    </xf>
    <xf numFmtId="3" fontId="10" fillId="0" borderId="5" xfId="0" applyNumberFormat="1" applyFont="1" applyFill="1" applyBorder="1" applyAlignment="1">
      <alignment horizontal="right" vertical="top"/>
    </xf>
    <xf numFmtId="0" fontId="20" fillId="0" borderId="0" xfId="0" applyFont="1" applyAlignment="1">
      <alignment horizontal="left"/>
    </xf>
    <xf numFmtId="3" fontId="4" fillId="0" borderId="5" xfId="0" applyNumberFormat="1" applyFont="1" applyFill="1" applyBorder="1" applyAlignment="1">
      <alignment horizontal="right" vertical="top"/>
    </xf>
    <xf numFmtId="165" fontId="10" fillId="0" borderId="6" xfId="0" applyNumberFormat="1" applyFont="1" applyBorder="1" applyAlignment="1">
      <alignment horizontal="left"/>
    </xf>
    <xf numFmtId="10" fontId="0" fillId="0" borderId="0" xfId="0" applyNumberFormat="1" applyAlignment="1">
      <alignment horizontal="left"/>
    </xf>
    <xf numFmtId="0" fontId="10" fillId="0" borderId="0" xfId="0" applyFont="1" applyFill="1" applyAlignment="1">
      <alignment horizontal="right" vertical="top"/>
    </xf>
    <xf numFmtId="0" fontId="4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right" vertical="center"/>
    </xf>
    <xf numFmtId="0" fontId="10" fillId="0" borderId="0" xfId="0" applyFont="1" applyFill="1" applyAlignment="1">
      <alignment horizontal="right" vertical="top"/>
    </xf>
    <xf numFmtId="0" fontId="4" fillId="0" borderId="3" xfId="0" applyFont="1" applyFill="1" applyBorder="1" applyAlignment="1">
      <alignment horizontal="center" vertical="center"/>
    </xf>
    <xf numFmtId="3" fontId="5" fillId="0" borderId="0" xfId="0" applyNumberFormat="1" applyFont="1" applyFill="1" applyBorder="1" applyAlignment="1">
      <alignment horizontal="right" vertical="top"/>
    </xf>
    <xf numFmtId="0" fontId="10" fillId="0" borderId="3" xfId="0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 wrapText="1"/>
    </xf>
    <xf numFmtId="0" fontId="11" fillId="0" borderId="0" xfId="0" applyFont="1" applyFill="1" applyAlignment="1">
      <alignment horizontal="right" vertical="center"/>
    </xf>
    <xf numFmtId="168" fontId="0" fillId="0" borderId="0" xfId="1" applyNumberFormat="1" applyFont="1" applyAlignment="1">
      <alignment horizontal="left"/>
    </xf>
    <xf numFmtId="169" fontId="0" fillId="0" borderId="0" xfId="1" applyNumberFormat="1" applyFont="1" applyAlignment="1">
      <alignment horizontal="left"/>
    </xf>
    <xf numFmtId="170" fontId="5" fillId="0" borderId="2" xfId="1" applyNumberFormat="1" applyFont="1" applyFill="1" applyBorder="1" applyAlignment="1">
      <alignment horizontal="center" vertical="top"/>
    </xf>
    <xf numFmtId="170" fontId="0" fillId="0" borderId="0" xfId="1" applyNumberFormat="1" applyFont="1" applyAlignment="1">
      <alignment horizontal="left"/>
    </xf>
    <xf numFmtId="170" fontId="5" fillId="0" borderId="0" xfId="1" applyNumberFormat="1" applyFont="1" applyFill="1" applyAlignment="1">
      <alignment horizontal="center" vertical="top"/>
    </xf>
    <xf numFmtId="0" fontId="4" fillId="0" borderId="2" xfId="0" applyFont="1" applyFill="1" applyBorder="1" applyAlignment="1">
      <alignment vertical="center"/>
    </xf>
    <xf numFmtId="3" fontId="5" fillId="0" borderId="0" xfId="0" applyNumberFormat="1" applyFont="1" applyFill="1" applyBorder="1" applyAlignment="1">
      <alignment vertical="top"/>
    </xf>
    <xf numFmtId="0" fontId="3" fillId="0" borderId="0" xfId="0" applyFont="1" applyFill="1" applyAlignment="1">
      <alignment vertical="center"/>
    </xf>
    <xf numFmtId="0" fontId="9" fillId="0" borderId="0" xfId="2" applyFont="1" applyAlignment="1">
      <alignment vertical="center" readingOrder="2"/>
    </xf>
    <xf numFmtId="0" fontId="4" fillId="0" borderId="0" xfId="0" applyFont="1" applyFill="1" applyBorder="1" applyAlignment="1">
      <alignment vertical="center"/>
    </xf>
    <xf numFmtId="0" fontId="4" fillId="0" borderId="14" xfId="0" applyFont="1" applyFill="1" applyBorder="1" applyAlignment="1">
      <alignment vertical="center"/>
    </xf>
    <xf numFmtId="170" fontId="12" fillId="0" borderId="0" xfId="1" applyNumberFormat="1" applyFont="1" applyFill="1" applyBorder="1" applyAlignment="1">
      <alignment horizontal="center" vertical="top"/>
    </xf>
    <xf numFmtId="170" fontId="0" fillId="0" borderId="0" xfId="1" applyNumberFormat="1" applyFont="1" applyBorder="1" applyAlignment="1">
      <alignment horizontal="left"/>
    </xf>
    <xf numFmtId="170" fontId="12" fillId="0" borderId="0" xfId="1" applyNumberFormat="1" applyFont="1" applyFill="1" applyAlignment="1">
      <alignment horizontal="center" vertical="top"/>
    </xf>
    <xf numFmtId="170" fontId="12" fillId="0" borderId="2" xfId="1" applyNumberFormat="1" applyFont="1" applyFill="1" applyBorder="1" applyAlignment="1">
      <alignment horizontal="center" vertical="top"/>
    </xf>
    <xf numFmtId="170" fontId="5" fillId="0" borderId="0" xfId="1" applyNumberFormat="1" applyFont="1" applyFill="1" applyBorder="1" applyAlignment="1">
      <alignment horizontal="right" vertical="top"/>
    </xf>
    <xf numFmtId="170" fontId="10" fillId="0" borderId="5" xfId="1" applyNumberFormat="1" applyFont="1" applyFill="1" applyBorder="1" applyAlignment="1">
      <alignment horizontal="center" vertical="top"/>
    </xf>
    <xf numFmtId="169" fontId="12" fillId="0" borderId="0" xfId="1" applyNumberFormat="1" applyFont="1" applyFill="1" applyBorder="1" applyAlignment="1">
      <alignment horizontal="center" vertical="top"/>
    </xf>
    <xf numFmtId="168" fontId="10" fillId="0" borderId="6" xfId="1" applyNumberFormat="1" applyFont="1" applyFill="1" applyBorder="1" applyAlignment="1">
      <alignment horizontal="center" vertical="top"/>
    </xf>
    <xf numFmtId="0" fontId="11" fillId="0" borderId="0" xfId="0" applyFont="1" applyFill="1" applyAlignment="1">
      <alignment horizontal="right" vertical="center" readingOrder="2"/>
    </xf>
    <xf numFmtId="0" fontId="10" fillId="0" borderId="8" xfId="0" applyFont="1" applyFill="1" applyBorder="1" applyAlignment="1">
      <alignment horizontal="right" vertical="top"/>
    </xf>
    <xf numFmtId="164" fontId="0" fillId="0" borderId="0" xfId="1" applyNumberFormat="1" applyFont="1" applyAlignment="1">
      <alignment horizontal="left"/>
    </xf>
    <xf numFmtId="168" fontId="10" fillId="0" borderId="5" xfId="1" applyNumberFormat="1" applyFont="1" applyFill="1" applyBorder="1" applyAlignment="1">
      <alignment horizontal="center" vertical="top"/>
    </xf>
    <xf numFmtId="169" fontId="11" fillId="0" borderId="0" xfId="1" applyNumberFormat="1" applyFont="1" applyFill="1" applyAlignment="1">
      <alignment horizontal="right" vertical="center"/>
    </xf>
    <xf numFmtId="169" fontId="10" fillId="0" borderId="5" xfId="1" applyNumberFormat="1" applyFont="1" applyFill="1" applyBorder="1" applyAlignment="1">
      <alignment horizontal="center" vertical="top"/>
    </xf>
    <xf numFmtId="170" fontId="0" fillId="0" borderId="0" xfId="1" applyNumberFormat="1" applyFont="1" applyFill="1" applyBorder="1" applyAlignment="1">
      <alignment horizontal="left"/>
    </xf>
    <xf numFmtId="170" fontId="10" fillId="2" borderId="6" xfId="1" applyNumberFormat="1" applyFont="1" applyFill="1" applyBorder="1" applyAlignment="1">
      <alignment horizontal="center" vertical="top"/>
    </xf>
    <xf numFmtId="164" fontId="5" fillId="0" borderId="0" xfId="1" applyNumberFormat="1" applyFont="1" applyFill="1" applyBorder="1" applyAlignment="1">
      <alignment horizontal="center" vertical="top"/>
    </xf>
    <xf numFmtId="164" fontId="4" fillId="0" borderId="6" xfId="1" applyNumberFormat="1" applyFont="1" applyFill="1" applyBorder="1" applyAlignment="1">
      <alignment horizontal="center" vertical="top"/>
    </xf>
    <xf numFmtId="0" fontId="6" fillId="0" borderId="0" xfId="0" applyFont="1" applyAlignment="1">
      <alignment horizontal="left"/>
    </xf>
    <xf numFmtId="165" fontId="12" fillId="0" borderId="0" xfId="1" applyNumberFormat="1" applyFont="1" applyFill="1" applyAlignment="1">
      <alignment horizontal="center" vertical="top"/>
    </xf>
    <xf numFmtId="165" fontId="0" fillId="0" borderId="0" xfId="1" applyNumberFormat="1" applyFont="1" applyAlignment="1">
      <alignment horizontal="left"/>
    </xf>
    <xf numFmtId="165" fontId="12" fillId="0" borderId="2" xfId="1" applyNumberFormat="1" applyFont="1" applyFill="1" applyBorder="1" applyAlignment="1">
      <alignment horizontal="center" vertical="top"/>
    </xf>
    <xf numFmtId="165" fontId="12" fillId="0" borderId="0" xfId="1" applyNumberFormat="1" applyFont="1" applyFill="1" applyBorder="1" applyAlignment="1">
      <alignment horizontal="center" vertical="top"/>
    </xf>
    <xf numFmtId="165" fontId="10" fillId="0" borderId="5" xfId="1" applyNumberFormat="1" applyFont="1" applyFill="1" applyBorder="1" applyAlignment="1">
      <alignment horizontal="center" vertical="top"/>
    </xf>
    <xf numFmtId="165" fontId="10" fillId="0" borderId="6" xfId="1" applyNumberFormat="1" applyFont="1" applyFill="1" applyBorder="1" applyAlignment="1">
      <alignment horizontal="center" vertical="top"/>
    </xf>
    <xf numFmtId="172" fontId="12" fillId="0" borderId="2" xfId="1" applyNumberFormat="1" applyFont="1" applyFill="1" applyBorder="1" applyAlignment="1">
      <alignment horizontal="center" vertical="top"/>
    </xf>
    <xf numFmtId="172" fontId="12" fillId="0" borderId="0" xfId="1" applyNumberFormat="1" applyFont="1" applyFill="1" applyAlignment="1">
      <alignment horizontal="center" vertical="top"/>
    </xf>
    <xf numFmtId="172" fontId="12" fillId="0" borderId="0" xfId="1" applyNumberFormat="1" applyFont="1" applyFill="1" applyBorder="1" applyAlignment="1">
      <alignment horizontal="center" vertical="top"/>
    </xf>
    <xf numFmtId="173" fontId="12" fillId="0" borderId="2" xfId="1" applyNumberFormat="1" applyFont="1" applyFill="1" applyBorder="1" applyAlignment="1">
      <alignment horizontal="center" vertical="top"/>
    </xf>
    <xf numFmtId="173" fontId="12" fillId="0" borderId="0" xfId="1" applyNumberFormat="1" applyFont="1" applyFill="1" applyAlignment="1">
      <alignment horizontal="center" vertical="top"/>
    </xf>
    <xf numFmtId="173" fontId="12" fillId="0" borderId="0" xfId="1" applyNumberFormat="1" applyFont="1" applyFill="1" applyBorder="1" applyAlignment="1">
      <alignment horizontal="center" vertical="top"/>
    </xf>
    <xf numFmtId="173" fontId="10" fillId="0" borderId="6" xfId="1" applyNumberFormat="1" applyFont="1" applyFill="1" applyBorder="1" applyAlignment="1">
      <alignment horizontal="center" vertical="top"/>
    </xf>
    <xf numFmtId="165" fontId="12" fillId="0" borderId="0" xfId="1" applyNumberFormat="1" applyFont="1" applyFill="1" applyAlignment="1">
      <alignment vertical="top"/>
    </xf>
    <xf numFmtId="168" fontId="10" fillId="0" borderId="3" xfId="1" applyNumberFormat="1" applyFont="1" applyFill="1" applyBorder="1" applyAlignment="1">
      <alignment horizontal="center" vertical="center" wrapText="1"/>
    </xf>
    <xf numFmtId="172" fontId="10" fillId="0" borderId="5" xfId="1" applyNumberFormat="1" applyFont="1" applyFill="1" applyBorder="1" applyAlignment="1">
      <alignment horizontal="center" vertical="top"/>
    </xf>
    <xf numFmtId="171" fontId="12" fillId="0" borderId="0" xfId="1" applyNumberFormat="1" applyFont="1" applyFill="1" applyBorder="1" applyAlignment="1">
      <alignment horizontal="center" vertical="top"/>
    </xf>
    <xf numFmtId="165" fontId="4" fillId="0" borderId="5" xfId="0" applyNumberFormat="1" applyFont="1" applyFill="1" applyBorder="1" applyAlignment="1">
      <alignment horizontal="center" vertical="top"/>
    </xf>
    <xf numFmtId="0" fontId="22" fillId="0" borderId="0" xfId="0" applyFont="1" applyAlignment="1">
      <alignment horizontal="left"/>
    </xf>
    <xf numFmtId="170" fontId="12" fillId="0" borderId="0" xfId="1" applyNumberFormat="1" applyFont="1" applyFill="1" applyAlignment="1">
      <alignment horizontal="center" vertical="center"/>
    </xf>
    <xf numFmtId="170" fontId="10" fillId="0" borderId="5" xfId="1" applyNumberFormat="1" applyFont="1" applyFill="1" applyBorder="1" applyAlignment="1">
      <alignment horizontal="right" vertical="top"/>
    </xf>
    <xf numFmtId="3" fontId="4" fillId="0" borderId="5" xfId="0" applyNumberFormat="1" applyFont="1" applyFill="1" applyBorder="1" applyAlignment="1">
      <alignment vertical="top"/>
    </xf>
    <xf numFmtId="170" fontId="12" fillId="0" borderId="0" xfId="1" applyNumberFormat="1" applyFont="1" applyFill="1" applyAlignment="1">
      <alignment vertical="top"/>
    </xf>
    <xf numFmtId="170" fontId="14" fillId="0" borderId="0" xfId="1" applyNumberFormat="1" applyFont="1" applyFill="1" applyAlignment="1">
      <alignment horizontal="center" vertical="center"/>
    </xf>
    <xf numFmtId="170" fontId="4" fillId="0" borderId="6" xfId="1" applyNumberFormat="1" applyFont="1" applyFill="1" applyBorder="1" applyAlignment="1">
      <alignment horizontal="center" vertical="top"/>
    </xf>
    <xf numFmtId="168" fontId="4" fillId="0" borderId="5" xfId="1" applyNumberFormat="1" applyFont="1" applyFill="1" applyBorder="1" applyAlignment="1">
      <alignment horizontal="center" vertical="center"/>
    </xf>
    <xf numFmtId="0" fontId="10" fillId="0" borderId="14" xfId="0" applyFont="1" applyFill="1" applyBorder="1" applyAlignment="1">
      <alignment horizontal="center" vertical="center"/>
    </xf>
    <xf numFmtId="0" fontId="10" fillId="0" borderId="0" xfId="0" applyFont="1" applyFill="1" applyAlignment="1">
      <alignment horizontal="right" vertical="top"/>
    </xf>
    <xf numFmtId="0" fontId="10" fillId="0" borderId="0" xfId="0" applyFont="1" applyFill="1" applyAlignment="1">
      <alignment horizontal="right" vertical="top"/>
    </xf>
    <xf numFmtId="0" fontId="10" fillId="0" borderId="0" xfId="0" applyFont="1" applyFill="1" applyBorder="1" applyAlignment="1">
      <alignment horizontal="right" vertical="top"/>
    </xf>
    <xf numFmtId="170" fontId="5" fillId="0" borderId="0" xfId="1" applyNumberFormat="1" applyFont="1" applyFill="1" applyBorder="1" applyAlignment="1">
      <alignment horizontal="center" vertical="top"/>
    </xf>
    <xf numFmtId="170" fontId="12" fillId="0" borderId="0" xfId="1" applyNumberFormat="1" applyFont="1" applyFill="1" applyBorder="1" applyAlignment="1">
      <alignment vertical="center"/>
    </xf>
    <xf numFmtId="170" fontId="10" fillId="0" borderId="8" xfId="1" applyNumberFormat="1" applyFont="1" applyFill="1" applyBorder="1" applyAlignment="1">
      <alignment vertical="center"/>
    </xf>
    <xf numFmtId="165" fontId="12" fillId="0" borderId="0" xfId="0" applyNumberFormat="1" applyFont="1" applyFill="1" applyAlignment="1">
      <alignment horizontal="center" vertical="center"/>
    </xf>
    <xf numFmtId="174" fontId="12" fillId="0" borderId="0" xfId="1" applyNumberFormat="1" applyFont="1" applyFill="1" applyAlignment="1">
      <alignment horizontal="center" vertical="center"/>
    </xf>
    <xf numFmtId="174" fontId="10" fillId="0" borderId="8" xfId="1" applyNumberFormat="1" applyFont="1" applyFill="1" applyBorder="1" applyAlignment="1">
      <alignment horizontal="center" vertical="center"/>
    </xf>
    <xf numFmtId="3" fontId="10" fillId="0" borderId="5" xfId="0" applyNumberFormat="1" applyFont="1" applyFill="1" applyBorder="1" applyAlignment="1">
      <alignment horizontal="center" vertical="center"/>
    </xf>
    <xf numFmtId="0" fontId="12" fillId="0" borderId="2" xfId="0" applyFont="1" applyFill="1" applyBorder="1" applyAlignment="1">
      <alignment horizontal="right" vertical="top"/>
    </xf>
    <xf numFmtId="0" fontId="12" fillId="0" borderId="0" xfId="0" applyFont="1" applyFill="1" applyAlignment="1">
      <alignment horizontal="right" vertical="top"/>
    </xf>
    <xf numFmtId="0" fontId="24" fillId="0" borderId="0" xfId="0" applyFont="1" applyAlignment="1">
      <alignment horizontal="left"/>
    </xf>
    <xf numFmtId="3" fontId="24" fillId="0" borderId="0" xfId="0" applyNumberFormat="1" applyFont="1" applyAlignment="1">
      <alignment horizontal="left"/>
    </xf>
    <xf numFmtId="0" fontId="24" fillId="0" borderId="2" xfId="0" applyFont="1" applyBorder="1" applyAlignment="1">
      <alignment horizontal="left"/>
    </xf>
    <xf numFmtId="164" fontId="4" fillId="0" borderId="3" xfId="1" applyFont="1" applyFill="1" applyBorder="1" applyAlignment="1">
      <alignment horizontal="center" vertical="center"/>
    </xf>
    <xf numFmtId="0" fontId="24" fillId="0" borderId="0" xfId="0" applyFont="1" applyAlignment="1">
      <alignment horizontal="center"/>
    </xf>
    <xf numFmtId="168" fontId="4" fillId="0" borderId="5" xfId="1" applyNumberFormat="1" applyFont="1" applyFill="1" applyBorder="1" applyAlignment="1">
      <alignment horizontal="center" vertical="top"/>
    </xf>
    <xf numFmtId="168" fontId="24" fillId="0" borderId="0" xfId="1" applyNumberFormat="1" applyFont="1" applyAlignment="1">
      <alignment horizontal="left"/>
    </xf>
    <xf numFmtId="170" fontId="24" fillId="0" borderId="0" xfId="1" applyNumberFormat="1" applyFont="1" applyAlignment="1">
      <alignment horizontal="left"/>
    </xf>
    <xf numFmtId="3" fontId="5" fillId="0" borderId="15" xfId="0" applyNumberFormat="1" applyFont="1" applyFill="1" applyBorder="1" applyAlignment="1">
      <alignment horizontal="center" vertical="top"/>
    </xf>
    <xf numFmtId="170" fontId="5" fillId="0" borderId="0" xfId="1" applyNumberFormat="1" applyFont="1" applyBorder="1" applyAlignment="1">
      <alignment vertical="top"/>
    </xf>
    <xf numFmtId="37" fontId="12" fillId="0" borderId="0" xfId="1" applyNumberFormat="1" applyFont="1" applyFill="1" applyBorder="1" applyAlignment="1">
      <alignment horizontal="center" vertical="top"/>
    </xf>
    <xf numFmtId="165" fontId="10" fillId="0" borderId="16" xfId="1" applyNumberFormat="1" applyFont="1" applyFill="1" applyBorder="1" applyAlignment="1">
      <alignment horizontal="center" vertical="top"/>
    </xf>
    <xf numFmtId="170" fontId="0" fillId="0" borderId="0" xfId="0" applyNumberFormat="1" applyAlignment="1">
      <alignment horizontal="left"/>
    </xf>
    <xf numFmtId="0" fontId="10" fillId="0" borderId="0" xfId="0" applyFont="1" applyFill="1" applyAlignment="1">
      <alignment horizontal="right" vertical="top"/>
    </xf>
    <xf numFmtId="0" fontId="12" fillId="0" borderId="0" xfId="0" applyFont="1" applyFill="1" applyBorder="1" applyAlignment="1">
      <alignment vertical="top"/>
    </xf>
    <xf numFmtId="168" fontId="4" fillId="0" borderId="3" xfId="1" applyNumberFormat="1" applyFont="1" applyFill="1" applyBorder="1" applyAlignment="1">
      <alignment horizontal="center" vertical="center" wrapText="1"/>
    </xf>
    <xf numFmtId="0" fontId="10" fillId="0" borderId="0" xfId="0" applyFont="1" applyFill="1" applyAlignment="1">
      <alignment vertical="top"/>
    </xf>
    <xf numFmtId="0" fontId="5" fillId="0" borderId="2" xfId="0" applyFont="1" applyBorder="1" applyAlignment="1">
      <alignment vertical="top"/>
    </xf>
    <xf numFmtId="0" fontId="5" fillId="0" borderId="0" xfId="0" applyFont="1" applyAlignment="1">
      <alignment vertical="top"/>
    </xf>
    <xf numFmtId="37" fontId="12" fillId="0" borderId="0" xfId="1" applyNumberFormat="1" applyFont="1" applyFill="1" applyAlignment="1">
      <alignment horizontal="center" vertical="center"/>
    </xf>
    <xf numFmtId="37" fontId="0" fillId="0" borderId="0" xfId="1" applyNumberFormat="1" applyFont="1" applyAlignment="1">
      <alignment horizontal="left"/>
    </xf>
    <xf numFmtId="37" fontId="12" fillId="0" borderId="0" xfId="1" applyNumberFormat="1" applyFont="1" applyFill="1" applyAlignment="1">
      <alignment horizontal="center" vertical="top"/>
    </xf>
    <xf numFmtId="174" fontId="0" fillId="0" borderId="2" xfId="1" applyNumberFormat="1" applyFont="1" applyBorder="1" applyAlignment="1"/>
    <xf numFmtId="174" fontId="0" fillId="0" borderId="0" xfId="1" applyNumberFormat="1" applyFont="1" applyAlignment="1"/>
    <xf numFmtId="0" fontId="10" fillId="0" borderId="0" xfId="0" applyFont="1" applyFill="1" applyBorder="1" applyAlignment="1">
      <alignment vertical="top"/>
    </xf>
    <xf numFmtId="0" fontId="10" fillId="0" borderId="8" xfId="0" applyFont="1" applyFill="1" applyBorder="1" applyAlignment="1">
      <alignment vertical="top"/>
    </xf>
    <xf numFmtId="165" fontId="10" fillId="0" borderId="15" xfId="1" applyNumberFormat="1" applyFont="1" applyFill="1" applyBorder="1" applyAlignment="1">
      <alignment horizontal="center" vertical="top"/>
    </xf>
    <xf numFmtId="170" fontId="12" fillId="3" borderId="0" xfId="1" applyNumberFormat="1" applyFont="1" applyFill="1" applyAlignment="1">
      <alignment horizontal="right" vertical="top"/>
    </xf>
    <xf numFmtId="170" fontId="12" fillId="3" borderId="0" xfId="1" applyNumberFormat="1" applyFont="1" applyFill="1" applyBorder="1" applyAlignment="1">
      <alignment horizontal="right" vertical="top"/>
    </xf>
    <xf numFmtId="168" fontId="12" fillId="0" borderId="0" xfId="1" applyNumberFormat="1" applyFont="1" applyFill="1" applyBorder="1" applyAlignment="1">
      <alignment horizontal="center" vertical="top"/>
    </xf>
    <xf numFmtId="170" fontId="10" fillId="0" borderId="14" xfId="0" applyNumberFormat="1" applyFont="1" applyFill="1" applyBorder="1" applyAlignment="1">
      <alignment horizontal="center" vertical="center" wrapText="1"/>
    </xf>
    <xf numFmtId="170" fontId="0" fillId="0" borderId="2" xfId="0" applyNumberFormat="1" applyBorder="1" applyAlignment="1">
      <alignment horizontal="left"/>
    </xf>
    <xf numFmtId="170" fontId="10" fillId="0" borderId="3" xfId="0" applyNumberFormat="1" applyFont="1" applyFill="1" applyBorder="1" applyAlignment="1">
      <alignment horizontal="center" vertical="center" wrapText="1"/>
    </xf>
    <xf numFmtId="0" fontId="10" fillId="0" borderId="0" xfId="0" applyFont="1" applyFill="1" applyAlignment="1">
      <alignment horizontal="right" vertical="top"/>
    </xf>
    <xf numFmtId="37" fontId="12" fillId="0" borderId="0" xfId="0" applyNumberFormat="1" applyFont="1" applyFill="1" applyBorder="1" applyAlignment="1">
      <alignment horizontal="center" vertical="top"/>
    </xf>
    <xf numFmtId="37" fontId="0" fillId="0" borderId="0" xfId="0" applyNumberFormat="1" applyAlignment="1">
      <alignment horizontal="left"/>
    </xf>
    <xf numFmtId="0" fontId="24" fillId="0" borderId="2" xfId="0" applyFont="1" applyBorder="1" applyAlignment="1">
      <alignment horizontal="center"/>
    </xf>
    <xf numFmtId="0" fontId="0" fillId="0" borderId="2" xfId="0" applyBorder="1" applyAlignment="1">
      <alignment horizontal="center"/>
    </xf>
    <xf numFmtId="175" fontId="12" fillId="0" borderId="0" xfId="0" applyNumberFormat="1" applyFont="1" applyFill="1" applyBorder="1" applyAlignment="1">
      <alignment horizontal="center"/>
    </xf>
    <xf numFmtId="0" fontId="0" fillId="0" borderId="0" xfId="0" applyBorder="1" applyAlignment="1">
      <alignment horizontal="center"/>
    </xf>
    <xf numFmtId="0" fontId="5" fillId="0" borderId="0" xfId="0" applyFont="1" applyBorder="1" applyAlignment="1">
      <alignment horizontal="center"/>
    </xf>
    <xf numFmtId="0" fontId="5" fillId="0" borderId="0" xfId="0" applyFont="1" applyAlignment="1">
      <alignment horizontal="center"/>
    </xf>
    <xf numFmtId="0" fontId="24" fillId="0" borderId="0" xfId="0" applyFont="1" applyBorder="1" applyAlignment="1">
      <alignment horizontal="center"/>
    </xf>
    <xf numFmtId="3" fontId="12" fillId="0" borderId="0" xfId="0" applyNumberFormat="1" applyFont="1" applyFill="1" applyBorder="1" applyAlignment="1">
      <alignment horizontal="center"/>
    </xf>
    <xf numFmtId="38" fontId="5" fillId="0" borderId="0" xfId="0" applyNumberFormat="1" applyFont="1" applyFill="1" applyBorder="1" applyAlignment="1">
      <alignment horizontal="right" vertical="top"/>
    </xf>
    <xf numFmtId="38" fontId="24" fillId="0" borderId="0" xfId="0" applyNumberFormat="1" applyFont="1" applyAlignment="1">
      <alignment horizontal="left"/>
    </xf>
    <xf numFmtId="38" fontId="4" fillId="0" borderId="5" xfId="0" applyNumberFormat="1" applyFont="1" applyFill="1" applyBorder="1" applyAlignment="1">
      <alignment horizontal="center" vertical="top"/>
    </xf>
    <xf numFmtId="38" fontId="5" fillId="0" borderId="0" xfId="0" applyNumberFormat="1" applyFont="1" applyFill="1" applyBorder="1" applyAlignment="1">
      <alignment horizontal="center" vertical="top"/>
    </xf>
    <xf numFmtId="38" fontId="24" fillId="0" borderId="0" xfId="0" applyNumberFormat="1" applyFont="1" applyAlignment="1">
      <alignment horizontal="center"/>
    </xf>
    <xf numFmtId="38" fontId="5" fillId="0" borderId="5" xfId="0" applyNumberFormat="1" applyFont="1" applyFill="1" applyBorder="1" applyAlignment="1">
      <alignment horizontal="center" vertical="top"/>
    </xf>
    <xf numFmtId="0" fontId="10" fillId="0" borderId="2" xfId="0" applyFont="1" applyFill="1" applyBorder="1" applyAlignment="1">
      <alignment horizontal="right" vertical="top"/>
    </xf>
    <xf numFmtId="0" fontId="10" fillId="0" borderId="0" xfId="0" applyFont="1" applyFill="1" applyAlignment="1">
      <alignment horizontal="right" vertical="top"/>
    </xf>
    <xf numFmtId="0" fontId="10" fillId="0" borderId="0" xfId="0" applyFont="1" applyFill="1" applyBorder="1" applyAlignment="1">
      <alignment horizontal="right" vertical="top"/>
    </xf>
    <xf numFmtId="10" fontId="12" fillId="0" borderId="0" xfId="6" applyNumberFormat="1" applyFont="1" applyFill="1" applyAlignment="1">
      <alignment horizontal="center" vertical="top"/>
    </xf>
    <xf numFmtId="10" fontId="12" fillId="0" borderId="0" xfId="1" applyNumberFormat="1" applyFont="1" applyFill="1" applyAlignment="1">
      <alignment horizontal="center" vertical="top"/>
    </xf>
    <xf numFmtId="0" fontId="11" fillId="0" borderId="0" xfId="0" applyFont="1" applyAlignment="1">
      <alignment horizontal="right" vertical="center"/>
    </xf>
    <xf numFmtId="0" fontId="12" fillId="0" borderId="0" xfId="0" applyFont="1" applyAlignment="1">
      <alignment horizontal="left"/>
    </xf>
    <xf numFmtId="0" fontId="12" fillId="0" borderId="8" xfId="0" applyFont="1" applyBorder="1" applyAlignment="1">
      <alignment horizontal="left"/>
    </xf>
    <xf numFmtId="0" fontId="10" fillId="0" borderId="17" xfId="0" applyFont="1" applyBorder="1" applyAlignment="1">
      <alignment horizontal="center" vertical="center"/>
    </xf>
    <xf numFmtId="0" fontId="25" fillId="0" borderId="0" xfId="0" applyFont="1" applyAlignment="1">
      <alignment horizontal="center" vertical="center"/>
    </xf>
    <xf numFmtId="0" fontId="25" fillId="0" borderId="7" xfId="0" applyFont="1" applyBorder="1" applyAlignment="1">
      <alignment horizontal="center" vertical="center"/>
    </xf>
    <xf numFmtId="0" fontId="25" fillId="0" borderId="0" xfId="0" applyFont="1" applyAlignment="1">
      <alignment horizontal="left" vertical="center"/>
    </xf>
    <xf numFmtId="0" fontId="25" fillId="0" borderId="7" xfId="0" applyFont="1" applyBorder="1" applyAlignment="1">
      <alignment horizontal="center" vertical="center" wrapText="1"/>
    </xf>
    <xf numFmtId="0" fontId="10" fillId="0" borderId="6" xfId="0" applyFont="1" applyFill="1" applyBorder="1" applyAlignment="1">
      <alignment horizontal="right" vertical="top"/>
    </xf>
    <xf numFmtId="170" fontId="5" fillId="0" borderId="0" xfId="1" applyNumberFormat="1" applyFont="1" applyAlignment="1">
      <alignment horizontal="right"/>
    </xf>
    <xf numFmtId="174" fontId="6" fillId="0" borderId="0" xfId="1" applyNumberFormat="1" applyFont="1" applyAlignment="1">
      <alignment horizontal="left"/>
    </xf>
    <xf numFmtId="170" fontId="5" fillId="0" borderId="6" xfId="1" applyNumberFormat="1" applyFont="1" applyBorder="1" applyAlignment="1">
      <alignment horizontal="right"/>
    </xf>
    <xf numFmtId="9" fontId="5" fillId="0" borderId="6" xfId="1" applyNumberFormat="1" applyFont="1" applyBorder="1" applyAlignment="1">
      <alignment horizontal="center" vertical="center"/>
    </xf>
    <xf numFmtId="10" fontId="5" fillId="0" borderId="0" xfId="1" applyNumberFormat="1" applyFont="1" applyAlignment="1">
      <alignment horizontal="center" vertical="center"/>
    </xf>
    <xf numFmtId="3" fontId="12" fillId="0" borderId="0" xfId="0" applyNumberFormat="1" applyFont="1" applyFill="1" applyBorder="1" applyAlignment="1">
      <alignment horizontal="center" vertical="center"/>
    </xf>
    <xf numFmtId="0" fontId="0" fillId="0" borderId="0" xfId="0" applyAlignment="1">
      <alignment horizontal="left" vertical="center"/>
    </xf>
    <xf numFmtId="165" fontId="0" fillId="0" borderId="0" xfId="0" applyNumberFormat="1" applyAlignment="1">
      <alignment horizontal="left"/>
    </xf>
    <xf numFmtId="37" fontId="4" fillId="0" borderId="5" xfId="1" applyNumberFormat="1" applyFont="1" applyFill="1" applyBorder="1" applyAlignment="1">
      <alignment horizontal="center" vertical="top"/>
    </xf>
    <xf numFmtId="0" fontId="5" fillId="0" borderId="0" xfId="0" applyFont="1" applyBorder="1" applyAlignment="1">
      <alignment vertical="top"/>
    </xf>
    <xf numFmtId="37" fontId="24" fillId="0" borderId="0" xfId="0" applyNumberFormat="1" applyFont="1" applyAlignment="1">
      <alignment horizontal="center"/>
    </xf>
    <xf numFmtId="176" fontId="5" fillId="0" borderId="2" xfId="1" applyNumberFormat="1" applyFont="1" applyFill="1" applyBorder="1" applyAlignment="1">
      <alignment horizontal="center" vertical="top"/>
    </xf>
    <xf numFmtId="176" fontId="5" fillId="0" borderId="0" xfId="1" applyNumberFormat="1" applyFont="1" applyFill="1" applyAlignment="1">
      <alignment horizontal="center" vertical="top"/>
    </xf>
    <xf numFmtId="0" fontId="17" fillId="0" borderId="0" xfId="0" applyFont="1" applyFill="1" applyAlignment="1">
      <alignment horizontal="right" vertical="center" readingOrder="2"/>
    </xf>
    <xf numFmtId="0" fontId="17" fillId="0" borderId="0" xfId="0" applyFont="1" applyFill="1" applyAlignment="1">
      <alignment vertical="center"/>
    </xf>
    <xf numFmtId="169" fontId="12" fillId="0" borderId="0" xfId="1" applyNumberFormat="1" applyFont="1" applyFill="1" applyBorder="1" applyAlignment="1">
      <alignment vertical="center"/>
    </xf>
    <xf numFmtId="169" fontId="12" fillId="0" borderId="6" xfId="1" applyNumberFormat="1" applyFont="1" applyFill="1" applyBorder="1" applyAlignment="1">
      <alignment vertical="center"/>
    </xf>
    <xf numFmtId="170" fontId="12" fillId="0" borderId="0" xfId="1" applyNumberFormat="1" applyFont="1" applyFill="1" applyAlignment="1">
      <alignment vertical="center"/>
    </xf>
    <xf numFmtId="0" fontId="0" fillId="0" borderId="0" xfId="0" applyAlignment="1">
      <alignment vertical="center"/>
    </xf>
    <xf numFmtId="170" fontId="12" fillId="0" borderId="6" xfId="1" applyNumberFormat="1" applyFont="1" applyFill="1" applyBorder="1" applyAlignment="1">
      <alignment vertical="center"/>
    </xf>
    <xf numFmtId="0" fontId="10" fillId="0" borderId="3" xfId="0" applyFont="1" applyFill="1" applyBorder="1" applyAlignment="1">
      <alignment vertical="center" wrapText="1"/>
    </xf>
    <xf numFmtId="0" fontId="0" fillId="0" borderId="0" xfId="0" applyFill="1" applyAlignment="1">
      <alignment horizontal="left"/>
    </xf>
    <xf numFmtId="0" fontId="10" fillId="0" borderId="0" xfId="0" applyFont="1" applyFill="1" applyAlignment="1">
      <alignment horizontal="right" vertical="top"/>
    </xf>
    <xf numFmtId="0" fontId="10" fillId="0" borderId="0" xfId="0" applyFont="1" applyFill="1" applyBorder="1" applyAlignment="1">
      <alignment horizontal="right" vertical="top"/>
    </xf>
    <xf numFmtId="0" fontId="12" fillId="0" borderId="2" xfId="0" applyFont="1" applyFill="1" applyBorder="1" applyAlignment="1">
      <alignment vertical="top"/>
    </xf>
    <xf numFmtId="37" fontId="4" fillId="0" borderId="5" xfId="0" applyNumberFormat="1" applyFont="1" applyFill="1" applyBorder="1" applyAlignment="1">
      <alignment horizontal="center" vertical="top"/>
    </xf>
    <xf numFmtId="3" fontId="0" fillId="0" borderId="0" xfId="0" applyNumberFormat="1" applyFill="1" applyAlignment="1">
      <alignment horizontal="left"/>
    </xf>
    <xf numFmtId="3" fontId="6" fillId="0" borderId="0" xfId="0" applyNumberFormat="1" applyFont="1" applyAlignment="1">
      <alignment horizontal="left"/>
    </xf>
    <xf numFmtId="177" fontId="24" fillId="0" borderId="0" xfId="0" applyNumberFormat="1" applyFont="1" applyAlignment="1">
      <alignment horizontal="left"/>
    </xf>
    <xf numFmtId="0" fontId="4" fillId="0" borderId="0" xfId="0" applyFont="1" applyFill="1" applyBorder="1" applyAlignment="1">
      <alignment horizontal="center" vertical="center"/>
    </xf>
    <xf numFmtId="0" fontId="10" fillId="0" borderId="0" xfId="0" applyFont="1" applyFill="1" applyAlignment="1">
      <alignment horizontal="right" vertical="top"/>
    </xf>
    <xf numFmtId="0" fontId="10" fillId="0" borderId="0" xfId="0" applyFont="1" applyFill="1" applyAlignment="1">
      <alignment horizontal="right" vertical="top"/>
    </xf>
    <xf numFmtId="0" fontId="0" fillId="0" borderId="2" xfId="0" applyFill="1" applyBorder="1" applyAlignment="1">
      <alignment horizontal="left"/>
    </xf>
    <xf numFmtId="170" fontId="0" fillId="0" borderId="0" xfId="1" applyNumberFormat="1" applyFont="1" applyFill="1" applyAlignment="1">
      <alignment horizontal="left"/>
    </xf>
    <xf numFmtId="37" fontId="14" fillId="0" borderId="0" xfId="1" applyNumberFormat="1" applyFont="1" applyFill="1" applyAlignment="1">
      <alignment horizontal="center" vertical="center"/>
    </xf>
    <xf numFmtId="37" fontId="0" fillId="0" borderId="0" xfId="1" applyNumberFormat="1" applyFont="1" applyFill="1" applyAlignment="1">
      <alignment horizontal="left"/>
    </xf>
    <xf numFmtId="37" fontId="4" fillId="0" borderId="6" xfId="0" applyNumberFormat="1" applyFont="1" applyFill="1" applyBorder="1" applyAlignment="1">
      <alignment horizontal="center" vertical="top"/>
    </xf>
    <xf numFmtId="0" fontId="10" fillId="0" borderId="0" xfId="0" applyFont="1" applyFill="1" applyAlignment="1">
      <alignment horizontal="right" vertical="top"/>
    </xf>
    <xf numFmtId="0" fontId="10" fillId="0" borderId="0" xfId="0" applyFont="1" applyFill="1" applyBorder="1" applyAlignment="1">
      <alignment horizontal="right" vertical="top"/>
    </xf>
    <xf numFmtId="178" fontId="24" fillId="0" borderId="0" xfId="0" applyNumberFormat="1" applyFont="1" applyAlignment="1">
      <alignment horizontal="left"/>
    </xf>
    <xf numFmtId="0" fontId="27" fillId="0" borderId="0" xfId="0" applyFont="1" applyAlignment="1">
      <alignment horizontal="left"/>
    </xf>
    <xf numFmtId="0" fontId="27" fillId="0" borderId="0" xfId="0" applyFont="1" applyFill="1" applyAlignment="1">
      <alignment horizontal="left"/>
    </xf>
    <xf numFmtId="3" fontId="27" fillId="0" borderId="0" xfId="0" applyNumberFormat="1" applyFont="1" applyFill="1" applyAlignment="1">
      <alignment horizontal="left"/>
    </xf>
    <xf numFmtId="0" fontId="28" fillId="0" borderId="0" xfId="0" applyFont="1" applyFill="1" applyAlignment="1">
      <alignment horizontal="right" vertical="top"/>
    </xf>
    <xf numFmtId="0" fontId="28" fillId="3" borderId="0" xfId="0" applyFont="1" applyFill="1" applyAlignment="1">
      <alignment horizontal="right" vertical="top"/>
    </xf>
    <xf numFmtId="0" fontId="0" fillId="3" borderId="0" xfId="0" applyFill="1" applyAlignment="1">
      <alignment horizontal="left"/>
    </xf>
    <xf numFmtId="37" fontId="12" fillId="3" borderId="0" xfId="1" applyNumberFormat="1" applyFont="1" applyFill="1" applyAlignment="1">
      <alignment horizontal="center" vertical="top"/>
    </xf>
    <xf numFmtId="0" fontId="27" fillId="3" borderId="0" xfId="0" applyFont="1" applyFill="1" applyAlignment="1">
      <alignment horizontal="left"/>
    </xf>
    <xf numFmtId="0" fontId="20" fillId="0" borderId="0" xfId="0" applyFont="1" applyFill="1" applyAlignment="1">
      <alignment horizontal="left"/>
    </xf>
    <xf numFmtId="167" fontId="18" fillId="0" borderId="13" xfId="5" applyNumberFormat="1" applyFont="1" applyFill="1" applyBorder="1" applyAlignment="1">
      <alignment horizontal="center" vertical="center" wrapText="1" readingOrder="2"/>
    </xf>
    <xf numFmtId="0" fontId="4" fillId="0" borderId="0" xfId="0" applyFont="1" applyFill="1" applyBorder="1" applyAlignment="1">
      <alignment horizontal="right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164" fontId="4" fillId="0" borderId="0" xfId="1" applyFont="1" applyFill="1" applyBorder="1" applyAlignment="1">
      <alignment horizontal="center" vertical="center"/>
    </xf>
    <xf numFmtId="164" fontId="4" fillId="0" borderId="4" xfId="1" applyFont="1" applyFill="1" applyBorder="1" applyAlignment="1">
      <alignment horizontal="center" vertical="center"/>
    </xf>
    <xf numFmtId="164" fontId="4" fillId="0" borderId="2" xfId="1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164" fontId="4" fillId="0" borderId="3" xfId="1" applyFont="1" applyFill="1" applyBorder="1" applyAlignment="1">
      <alignment horizontal="center" vertical="center"/>
    </xf>
    <xf numFmtId="164" fontId="10" fillId="0" borderId="2" xfId="1" applyFont="1" applyFill="1" applyBorder="1" applyAlignment="1">
      <alignment horizontal="center" vertical="center" wrapText="1"/>
    </xf>
    <xf numFmtId="164" fontId="10" fillId="0" borderId="4" xfId="1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/>
    </xf>
    <xf numFmtId="0" fontId="9" fillId="0" borderId="0" xfId="2" applyFont="1" applyAlignment="1">
      <alignment horizontal="right" vertical="center" readingOrder="2"/>
    </xf>
    <xf numFmtId="0" fontId="4" fillId="0" borderId="2" xfId="0" applyFont="1" applyFill="1" applyBorder="1" applyAlignment="1">
      <alignment horizontal="center" vertical="center"/>
    </xf>
    <xf numFmtId="0" fontId="11" fillId="0" borderId="0" xfId="0" applyFont="1" applyFill="1" applyAlignment="1">
      <alignment horizontal="right" vertical="center" readingOrder="2"/>
    </xf>
    <xf numFmtId="0" fontId="4" fillId="0" borderId="3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8" fillId="0" borderId="0" xfId="0" applyFont="1" applyFill="1" applyAlignment="1">
      <alignment horizontal="center" vertical="center"/>
    </xf>
    <xf numFmtId="0" fontId="10" fillId="0" borderId="2" xfId="0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169" fontId="10" fillId="0" borderId="2" xfId="1" applyNumberFormat="1" applyFont="1" applyFill="1" applyBorder="1" applyAlignment="1">
      <alignment horizontal="center" vertical="center" wrapText="1"/>
    </xf>
    <xf numFmtId="169" fontId="10" fillId="0" borderId="4" xfId="1" applyNumberFormat="1" applyFont="1" applyFill="1" applyBorder="1" applyAlignment="1">
      <alignment horizontal="center" vertical="center" wrapText="1"/>
    </xf>
    <xf numFmtId="0" fontId="25" fillId="0" borderId="17" xfId="0" applyFont="1" applyBorder="1" applyAlignment="1">
      <alignment horizontal="center" vertical="center"/>
    </xf>
    <xf numFmtId="0" fontId="10" fillId="0" borderId="17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1" fillId="0" borderId="0" xfId="0" applyFont="1" applyAlignment="1">
      <alignment horizontal="right" vertical="center"/>
    </xf>
    <xf numFmtId="164" fontId="13" fillId="0" borderId="0" xfId="1" applyFont="1" applyFill="1" applyAlignment="1">
      <alignment horizontal="right" vertical="center"/>
    </xf>
    <xf numFmtId="0" fontId="10" fillId="0" borderId="8" xfId="0" applyFont="1" applyFill="1" applyBorder="1" applyAlignment="1">
      <alignment horizontal="center" vertical="center" wrapText="1"/>
    </xf>
    <xf numFmtId="0" fontId="10" fillId="0" borderId="7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/>
    </xf>
    <xf numFmtId="0" fontId="4" fillId="0" borderId="7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10" fillId="0" borderId="0" xfId="0" applyFont="1" applyFill="1" applyAlignment="1">
      <alignment horizontal="center" vertical="center"/>
    </xf>
    <xf numFmtId="0" fontId="11" fillId="0" borderId="0" xfId="0" applyFont="1" applyFill="1" applyAlignment="1">
      <alignment horizontal="right" vertical="center"/>
    </xf>
    <xf numFmtId="0" fontId="10" fillId="0" borderId="2" xfId="0" applyFont="1" applyFill="1" applyBorder="1" applyAlignment="1">
      <alignment horizontal="right" vertical="top"/>
    </xf>
    <xf numFmtId="0" fontId="10" fillId="0" borderId="0" xfId="0" applyFont="1" applyFill="1" applyAlignment="1">
      <alignment horizontal="right" vertical="top"/>
    </xf>
    <xf numFmtId="0" fontId="10" fillId="0" borderId="0" xfId="0" applyFont="1" applyFill="1" applyBorder="1" applyAlignment="1">
      <alignment horizontal="right" vertical="top"/>
    </xf>
    <xf numFmtId="165" fontId="15" fillId="0" borderId="0" xfId="3" applyNumberFormat="1" applyFont="1" applyFill="1" applyAlignment="1">
      <alignment horizontal="center" vertical="center"/>
    </xf>
    <xf numFmtId="165" fontId="17" fillId="0" borderId="0" xfId="3" applyNumberFormat="1" applyFont="1" applyFill="1" applyAlignment="1">
      <alignment horizontal="right" vertical="center" readingOrder="2"/>
    </xf>
    <xf numFmtId="0" fontId="19" fillId="0" borderId="0" xfId="0" applyFont="1" applyFill="1" applyAlignment="1">
      <alignment horizontal="right" vertical="center"/>
    </xf>
    <xf numFmtId="0" fontId="26" fillId="0" borderId="0" xfId="0" applyFont="1" applyAlignment="1">
      <alignment horizontal="center" wrapText="1"/>
    </xf>
    <xf numFmtId="3" fontId="10" fillId="0" borderId="5" xfId="0" applyNumberFormat="1" applyFont="1" applyFill="1" applyBorder="1" applyAlignment="1">
      <alignment horizontal="right" vertical="top"/>
    </xf>
  </cellXfs>
  <cellStyles count="7">
    <cellStyle name="Comma" xfId="1" builtinId="3"/>
    <cellStyle name="Normal" xfId="0" builtinId="0"/>
    <cellStyle name="Normal 2 2" xfId="3" xr:uid="{00000000-0005-0000-0000-000002000000}"/>
    <cellStyle name="Normal 3" xfId="2" xr:uid="{00000000-0005-0000-0000-000003000000}"/>
    <cellStyle name="Normal 5" xfId="4" xr:uid="{00000000-0005-0000-0000-000004000000}"/>
    <cellStyle name="Percent" xfId="6" builtinId="5"/>
    <cellStyle name="Percent 2" xfId="5" xr:uid="{00000000-0005-0000-0000-000006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0011465263/Desktop/&#1711;&#1586;&#1575;&#1585;&#1588;%20&#1662;&#1585;&#1578;&#1601;&#1608;%20&#1582;&#1585;&#1583;&#1575;&#1583;1403/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صفحه اول"/>
      <sheetName val="سهام"/>
      <sheetName val="واحدهای صندوق"/>
      <sheetName val="تبعی"/>
      <sheetName val="سپرده"/>
      <sheetName val="اوراق مشارکت"/>
      <sheetName val="تعدیل قیمت"/>
      <sheetName val="جمع درآمدها"/>
      <sheetName val="سرمایه‌گذاری در سهام"/>
      <sheetName val="سرمایه گذاری در صندوق "/>
      <sheetName val="سرمایه‌گذاری در اوراق بهادار"/>
      <sheetName val="درآمد سپرده بانکی"/>
      <sheetName val="سایر درآمدها"/>
      <sheetName val="درآمد سود سهام"/>
      <sheetName val="سود اوراق بهادار و سپرده بانکی"/>
      <sheetName val="مبالغ تخصیصی اوراق "/>
      <sheetName val="سود سپرده بانکی"/>
      <sheetName val="درآمد ناشی از تغییر قیمت اوراق"/>
      <sheetName val="درآمد ناشی از فروش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>
        <row r="2">
          <cell r="A2" t="str">
            <v>صندوق سرمایه‌گذاری تداوم اطمینان تمدن</v>
          </cell>
        </row>
        <row r="3">
          <cell r="A3" t="str">
            <v>صورت وضعیت درآمدها</v>
          </cell>
        </row>
      </sheetData>
      <sheetData sheetId="15" refreshError="1"/>
      <sheetData sheetId="16" refreshError="1"/>
      <sheetData sheetId="17" refreshError="1"/>
      <sheetData sheetId="18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6" tint="0.39997558519241921"/>
    <pageSetUpPr fitToPage="1"/>
  </sheetPr>
  <dimension ref="A1:B8"/>
  <sheetViews>
    <sheetView rightToLeft="1" tabSelected="1" view="pageBreakPreview" topLeftCell="B1" zoomScaleNormal="100" zoomScaleSheetLayoutView="100" workbookViewId="0">
      <selection activeCell="G13" sqref="G13"/>
    </sheetView>
  </sheetViews>
  <sheetFormatPr defaultRowHeight="27" customHeight="1" x14ac:dyDescent="0.2"/>
  <cols>
    <col min="1" max="1" width="1.42578125" hidden="1" customWidth="1"/>
    <col min="2" max="2" width="57.140625" customWidth="1"/>
  </cols>
  <sheetData>
    <row r="1" spans="2:2" ht="19.5" customHeight="1" x14ac:dyDescent="0.2"/>
    <row r="2" spans="2:2" ht="21" customHeight="1" x14ac:dyDescent="0.2"/>
    <row r="3" spans="2:2" ht="17.25" customHeight="1" x14ac:dyDescent="0.2"/>
    <row r="4" spans="2:2" ht="27" customHeight="1" x14ac:dyDescent="0.2">
      <c r="B4" s="5" t="s">
        <v>0</v>
      </c>
    </row>
    <row r="5" spans="2:2" ht="27" customHeight="1" x14ac:dyDescent="0.2">
      <c r="B5" s="5" t="s">
        <v>1</v>
      </c>
    </row>
    <row r="6" spans="2:2" ht="27" customHeight="1" x14ac:dyDescent="0.2">
      <c r="B6" s="5" t="s">
        <v>277</v>
      </c>
    </row>
    <row r="7" spans="2:2" ht="21" customHeight="1" x14ac:dyDescent="0.2"/>
    <row r="8" spans="2:2" ht="15.75" customHeight="1" x14ac:dyDescent="0.2"/>
  </sheetData>
  <sheetProtection algorithmName="SHA-512" hashValue="uD4Oy/2Bud7AtsCHBjPk6OR3YOMxqke4ZuaWHjTMQw8NXgqpynNf+woitpvo1f/fEYm5TUeuexd8eTo1y2IX8Q==" saltValue="ES+beiqA9cRQyQ9Jwb8cZA==" spinCount="100000" sheet="1" objects="1" scenarios="1" selectLockedCells="1" autoFilter="0" selectUnlockedCells="1"/>
  <pageMargins left="0.39" right="0.39" top="0.39" bottom="0.39" header="0" footer="0"/>
  <pageSetup paperSize="9" fitToHeight="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6" tint="0.59999389629810485"/>
    <pageSetUpPr fitToPage="1"/>
  </sheetPr>
  <dimension ref="A1:Z25"/>
  <sheetViews>
    <sheetView rightToLeft="1" view="pageBreakPreview" zoomScale="95" zoomScaleNormal="100" zoomScaleSheetLayoutView="95" workbookViewId="0">
      <selection activeCell="T21" sqref="T21"/>
    </sheetView>
  </sheetViews>
  <sheetFormatPr defaultRowHeight="12.75" x14ac:dyDescent="0.2"/>
  <cols>
    <col min="1" max="1" width="5.140625" customWidth="1"/>
    <col min="2" max="2" width="21.5703125" customWidth="1"/>
    <col min="3" max="3" width="1.28515625" customWidth="1"/>
    <col min="4" max="4" width="20.5703125" bestFit="1" customWidth="1"/>
    <col min="5" max="5" width="1.28515625" customWidth="1"/>
    <col min="6" max="6" width="22" bestFit="1" customWidth="1"/>
    <col min="7" max="7" width="1.28515625" customWidth="1"/>
    <col min="8" max="8" width="20.85546875" bestFit="1" customWidth="1"/>
    <col min="9" max="9" width="1.28515625" customWidth="1"/>
    <col min="10" max="10" width="20.7109375" bestFit="1" customWidth="1"/>
    <col min="11" max="11" width="1.28515625" customWidth="1"/>
    <col min="12" max="12" width="15.5703125" customWidth="1"/>
    <col min="13" max="13" width="1.28515625" customWidth="1"/>
    <col min="14" max="14" width="22.42578125" bestFit="1" customWidth="1"/>
    <col min="15" max="15" width="0.85546875" customWidth="1"/>
    <col min="16" max="16" width="16.140625" bestFit="1" customWidth="1"/>
    <col min="17" max="17" width="1.28515625" customWidth="1"/>
    <col min="18" max="18" width="21.28515625" bestFit="1" customWidth="1"/>
    <col min="19" max="19" width="1.28515625" customWidth="1"/>
    <col min="20" max="20" width="21.28515625" bestFit="1" customWidth="1"/>
    <col min="21" max="21" width="1.28515625" customWidth="1"/>
    <col min="22" max="22" width="11.5703125" style="65" customWidth="1"/>
    <col min="23" max="23" width="0.28515625" customWidth="1"/>
    <col min="24" max="24" width="21.7109375" bestFit="1" customWidth="1"/>
    <col min="26" max="26" width="15.28515625" bestFit="1" customWidth="1"/>
  </cols>
  <sheetData>
    <row r="1" spans="1:26" ht="29.1" customHeight="1" x14ac:dyDescent="0.2">
      <c r="A1" s="254" t="s">
        <v>0</v>
      </c>
      <c r="B1" s="254"/>
      <c r="C1" s="254"/>
      <c r="D1" s="254"/>
      <c r="E1" s="254"/>
      <c r="F1" s="254"/>
      <c r="G1" s="254"/>
      <c r="H1" s="254"/>
      <c r="I1" s="254"/>
      <c r="J1" s="254"/>
      <c r="K1" s="254"/>
      <c r="L1" s="254"/>
      <c r="M1" s="254"/>
      <c r="N1" s="254"/>
      <c r="O1" s="254"/>
      <c r="P1" s="254"/>
      <c r="Q1" s="254"/>
      <c r="R1" s="254"/>
      <c r="S1" s="254"/>
      <c r="T1" s="254"/>
      <c r="U1" s="254"/>
      <c r="V1" s="254"/>
    </row>
    <row r="2" spans="1:26" ht="21.75" customHeight="1" x14ac:dyDescent="0.2">
      <c r="A2" s="254" t="s">
        <v>96</v>
      </c>
      <c r="B2" s="254"/>
      <c r="C2" s="254"/>
      <c r="D2" s="254"/>
      <c r="E2" s="254"/>
      <c r="F2" s="254"/>
      <c r="G2" s="254"/>
      <c r="H2" s="254"/>
      <c r="I2" s="254"/>
      <c r="J2" s="254"/>
      <c r="K2" s="254"/>
      <c r="L2" s="254"/>
      <c r="M2" s="254"/>
      <c r="N2" s="254"/>
      <c r="O2" s="254"/>
      <c r="P2" s="254"/>
      <c r="Q2" s="254"/>
      <c r="R2" s="254"/>
      <c r="S2" s="254"/>
      <c r="T2" s="254"/>
      <c r="U2" s="254"/>
      <c r="V2" s="254"/>
      <c r="Z2" s="94"/>
    </row>
    <row r="3" spans="1:26" ht="21.75" customHeight="1" x14ac:dyDescent="0.2">
      <c r="A3" s="254" t="str">
        <f>'صورت وضعیت'!B6</f>
        <v>برای ماه منتهی به 1403/10/30</v>
      </c>
      <c r="B3" s="254"/>
      <c r="C3" s="254"/>
      <c r="D3" s="254"/>
      <c r="E3" s="254"/>
      <c r="F3" s="254"/>
      <c r="G3" s="254"/>
      <c r="H3" s="254"/>
      <c r="I3" s="254"/>
      <c r="J3" s="254"/>
      <c r="K3" s="254"/>
      <c r="L3" s="254"/>
      <c r="M3" s="254"/>
      <c r="N3" s="254"/>
      <c r="O3" s="254"/>
      <c r="P3" s="254"/>
      <c r="Q3" s="254"/>
      <c r="R3" s="254"/>
      <c r="S3" s="254"/>
      <c r="T3" s="254"/>
      <c r="U3" s="254"/>
      <c r="V3" s="254"/>
    </row>
    <row r="4" spans="1:26" ht="14.45" customHeight="1" x14ac:dyDescent="0.2"/>
    <row r="5" spans="1:26" ht="18.75" customHeight="1" x14ac:dyDescent="0.2">
      <c r="A5" s="14" t="s">
        <v>113</v>
      </c>
      <c r="B5" s="285" t="s">
        <v>114</v>
      </c>
      <c r="C5" s="285"/>
      <c r="D5" s="285"/>
      <c r="E5" s="285"/>
      <c r="F5" s="285"/>
      <c r="G5" s="285"/>
      <c r="H5" s="285"/>
      <c r="I5" s="285"/>
      <c r="J5" s="285"/>
      <c r="K5" s="285"/>
      <c r="L5" s="285"/>
      <c r="M5" s="285"/>
      <c r="N5" s="285"/>
      <c r="O5" s="285"/>
      <c r="P5" s="285"/>
      <c r="Q5" s="285"/>
      <c r="R5" s="285"/>
      <c r="S5" s="285"/>
      <c r="T5" s="285"/>
      <c r="U5" s="285"/>
      <c r="V5" s="285"/>
    </row>
    <row r="6" spans="1:26" ht="14.45" customHeight="1" x14ac:dyDescent="0.2">
      <c r="D6" s="283" t="s">
        <v>115</v>
      </c>
      <c r="E6" s="283"/>
      <c r="F6" s="283"/>
      <c r="G6" s="283"/>
      <c r="H6" s="283"/>
      <c r="I6" s="283"/>
      <c r="J6" s="283"/>
      <c r="K6" s="283"/>
      <c r="L6" s="283"/>
      <c r="N6" s="283" t="s">
        <v>116</v>
      </c>
      <c r="O6" s="283"/>
      <c r="P6" s="283"/>
      <c r="Q6" s="283"/>
      <c r="R6" s="283"/>
      <c r="S6" s="283"/>
      <c r="T6" s="283"/>
      <c r="U6" s="283"/>
      <c r="V6" s="283"/>
    </row>
    <row r="7" spans="1:26" ht="14.45" customHeight="1" x14ac:dyDescent="0.2">
      <c r="A7" s="249" t="s">
        <v>117</v>
      </c>
      <c r="B7" s="249"/>
      <c r="D7" s="268" t="s">
        <v>118</v>
      </c>
      <c r="E7" s="2"/>
      <c r="F7" s="268" t="s">
        <v>119</v>
      </c>
      <c r="G7" s="2"/>
      <c r="H7" s="268" t="s">
        <v>120</v>
      </c>
      <c r="I7" s="2"/>
      <c r="J7" s="262" t="s">
        <v>23</v>
      </c>
      <c r="K7" s="262"/>
      <c r="L7" s="262"/>
      <c r="N7" s="268" t="s">
        <v>118</v>
      </c>
      <c r="O7" s="2"/>
      <c r="P7" s="268" t="s">
        <v>119</v>
      </c>
      <c r="Q7" s="2"/>
      <c r="R7" s="268" t="s">
        <v>120</v>
      </c>
      <c r="S7" s="2"/>
      <c r="T7" s="262" t="s">
        <v>23</v>
      </c>
      <c r="U7" s="262"/>
      <c r="V7" s="262"/>
    </row>
    <row r="8" spans="1:26" ht="39" x14ac:dyDescent="0.2">
      <c r="A8" s="250"/>
      <c r="B8" s="250"/>
      <c r="D8" s="269"/>
      <c r="F8" s="269"/>
      <c r="H8" s="269"/>
      <c r="J8" s="18" t="s">
        <v>93</v>
      </c>
      <c r="K8" s="2"/>
      <c r="L8" s="62" t="s">
        <v>101</v>
      </c>
      <c r="N8" s="269"/>
      <c r="P8" s="269"/>
      <c r="R8" s="269"/>
      <c r="T8" s="121" t="s">
        <v>93</v>
      </c>
      <c r="U8" s="2"/>
      <c r="V8" s="109" t="s">
        <v>101</v>
      </c>
    </row>
    <row r="9" spans="1:26" ht="21.75" customHeight="1" x14ac:dyDescent="0.2">
      <c r="A9" s="222" t="s">
        <v>21</v>
      </c>
      <c r="B9" s="222"/>
      <c r="C9" s="96"/>
      <c r="D9" s="95">
        <f>SUMIFS('درآمد سود سهام'!M:M,'درآمد سود سهام'!A:A,A9)</f>
        <v>0</v>
      </c>
      <c r="E9" s="96"/>
      <c r="F9" s="95" cm="1">
        <f t="array" ref="F9:G9">SUMIFS('درآمد ناشی از تغییر قیمت اوراق'!I:I,'درآمد ناشی از تغییر قیمت اوراق'!A:A,A9:B9)</f>
        <v>0</v>
      </c>
      <c r="G9">
        <v>0</v>
      </c>
      <c r="H9" s="95">
        <f>SUMIFS('درآمد ناشی از فروش'!G:G,'درآمد ناشی از فروش'!A:A,A9)</f>
        <v>0</v>
      </c>
      <c r="I9" s="108"/>
      <c r="J9" s="97">
        <f t="shared" ref="J9:J20" si="0">D9+F9+H9</f>
        <v>0</v>
      </c>
      <c r="K9" s="96"/>
      <c r="L9" s="104">
        <f>J9/درآمد!$M$1</f>
        <v>0</v>
      </c>
      <c r="M9" s="96"/>
      <c r="N9" s="95">
        <f>SUMIFS('درآمد سود سهام'!S:S,'درآمد سود سهام'!A:A,A9)</f>
        <v>3777700000</v>
      </c>
      <c r="O9" s="96"/>
      <c r="P9" s="95">
        <f>SUMIFS('درآمد ناشی از تغییر قیمت اوراق'!Q:Q,'درآمد ناشی از تغییر قیمت اوراق'!A:A,A9)</f>
        <v>0</v>
      </c>
      <c r="R9" s="98">
        <f>SUMIFS('درآمد ناشی از فروش'!Q:Q,'درآمد ناشی از فروش'!A:A,A9)</f>
        <v>19283940382</v>
      </c>
      <c r="T9" s="98">
        <f t="shared" ref="T9:T20" si="1">R9+P9+N9</f>
        <v>23061640382</v>
      </c>
      <c r="U9" s="96"/>
      <c r="V9" s="101">
        <f>T9/درآمد!$F$13</f>
        <v>4.1588873510883572E-3</v>
      </c>
      <c r="X9" s="68"/>
    </row>
    <row r="10" spans="1:26" ht="21.75" customHeight="1" x14ac:dyDescent="0.2">
      <c r="A10" s="148" t="s">
        <v>121</v>
      </c>
      <c r="B10" s="148"/>
      <c r="C10" s="96"/>
      <c r="D10" s="95">
        <f>SUMIFS('درآمد سود سهام'!M:M,'درآمد سود سهام'!A:A,A10)</f>
        <v>0</v>
      </c>
      <c r="E10" s="96"/>
      <c r="F10" s="95" cm="1">
        <f t="array" ref="F10:G10">SUMIFS('درآمد ناشی از تغییر قیمت اوراق'!I:I,'درآمد ناشی از تغییر قیمت اوراق'!A:A,A10:B10)</f>
        <v>0</v>
      </c>
      <c r="G10">
        <v>0</v>
      </c>
      <c r="H10" s="95">
        <f>SUMIFS('درآمد ناشی از فروش'!G:G,'درآمد ناشی از فروش'!A:A,A10)</f>
        <v>0</v>
      </c>
      <c r="I10" s="108"/>
      <c r="J10" s="98">
        <f t="shared" si="0"/>
        <v>0</v>
      </c>
      <c r="K10" s="96"/>
      <c r="L10" s="105">
        <f>J10/درآمد!$M$1</f>
        <v>0</v>
      </c>
      <c r="M10" s="96"/>
      <c r="N10" s="95">
        <f>SUMIFS('درآمد سود سهام'!S:S,'درآمد سود سهام'!A:A,A10)</f>
        <v>11200000000</v>
      </c>
      <c r="O10" s="96"/>
      <c r="P10" s="95">
        <f>SUMIFS('درآمد ناشی از تغییر قیمت اوراق'!Q:Q,'درآمد ناشی از تغییر قیمت اوراق'!A:A,A10)</f>
        <v>0</v>
      </c>
      <c r="R10" s="98">
        <f>SUMIFS('درآمد ناشی از فروش'!Q:Q,'درآمد ناشی از فروش'!A:A,A10)</f>
        <v>4564005880</v>
      </c>
      <c r="T10" s="98">
        <f t="shared" si="1"/>
        <v>15764005880</v>
      </c>
      <c r="U10" s="96"/>
      <c r="V10" s="102">
        <f>T10/درآمد!$F$13</f>
        <v>2.8428474111488506E-3</v>
      </c>
      <c r="X10" s="68"/>
    </row>
    <row r="11" spans="1:26" ht="21.75" customHeight="1" x14ac:dyDescent="0.2">
      <c r="A11" s="148" t="s">
        <v>17</v>
      </c>
      <c r="B11" s="148"/>
      <c r="C11" s="96"/>
      <c r="D11" s="95">
        <f>SUMIFS('درآمد سود سهام'!M:M,'درآمد سود سهام'!A:A,A11)</f>
        <v>0</v>
      </c>
      <c r="E11" s="96"/>
      <c r="F11" s="95" cm="1">
        <f t="array" ref="F11:G11">SUMIFS('درآمد ناشی از تغییر قیمت اوراق'!I:I,'درآمد ناشی از تغییر قیمت اوراق'!A:A,A11:B11)</f>
        <v>-1694269391</v>
      </c>
      <c r="G11">
        <v>0</v>
      </c>
      <c r="H11" s="95">
        <f>SUMIFS('درآمد ناشی از فروش'!G:G,'درآمد ناشی از فروش'!A:A,A11)</f>
        <v>22791180896</v>
      </c>
      <c r="I11" s="108"/>
      <c r="J11" s="98">
        <f t="shared" si="0"/>
        <v>21096911505</v>
      </c>
      <c r="K11" s="96"/>
      <c r="L11" s="106">
        <f>J11/درآمد!$M$1</f>
        <v>1.0910199407233609E-2</v>
      </c>
      <c r="M11" s="96"/>
      <c r="N11" s="95">
        <f>SUMIFS('درآمد سود سهام'!S:S,'درآمد سود سهام'!A:A,A11)</f>
        <v>3067525200</v>
      </c>
      <c r="O11" s="96"/>
      <c r="P11" s="95">
        <f>SUMIFS('درآمد ناشی از تغییر قیمت اوراق'!Q:Q,'درآمد ناشی از تغییر قیمت اوراق'!A:A,A11)</f>
        <v>74309196</v>
      </c>
      <c r="R11" s="98">
        <f>SUMIFS('درآمد ناشی از فروش'!Q:Q,'درآمد ناشی از فروش'!A:A,A11)</f>
        <v>7237253998</v>
      </c>
      <c r="T11" s="98">
        <f t="shared" si="1"/>
        <v>10379088394</v>
      </c>
      <c r="U11" s="96"/>
      <c r="V11" s="102">
        <f>T11/درآمد!$F$13</f>
        <v>1.8717428041816985E-3</v>
      </c>
      <c r="X11" s="68"/>
    </row>
    <row r="12" spans="1:26" ht="21.75" customHeight="1" x14ac:dyDescent="0.2">
      <c r="A12" s="148" t="s">
        <v>15</v>
      </c>
      <c r="B12" s="148"/>
      <c r="C12" s="96"/>
      <c r="D12" s="95">
        <f>SUMIFS('درآمد سود سهام'!M:M,'درآمد سود سهام'!A:A,A12)</f>
        <v>0</v>
      </c>
      <c r="E12" s="96"/>
      <c r="F12" s="95" cm="1">
        <f t="array" ref="F12:G12">SUMIFS('درآمد ناشی از تغییر قیمت اوراق'!I:I,'درآمد ناشی از تغییر قیمت اوراق'!A:A,A12:B12)</f>
        <v>0</v>
      </c>
      <c r="G12">
        <v>0</v>
      </c>
      <c r="H12" s="95">
        <f>SUMIFS('درآمد ناشی از فروش'!G:G,'درآمد ناشی از فروش'!A:A,A12)</f>
        <v>0</v>
      </c>
      <c r="I12" s="108"/>
      <c r="J12" s="98">
        <f t="shared" si="0"/>
        <v>0</v>
      </c>
      <c r="K12" s="96"/>
      <c r="L12" s="105">
        <f>J12/درآمد!$M$1</f>
        <v>0</v>
      </c>
      <c r="M12" s="96"/>
      <c r="N12" s="95">
        <f>SUMIFS('درآمد سود سهام'!S:S,'درآمد سود سهام'!A:A,A12)</f>
        <v>9050000000</v>
      </c>
      <c r="O12" s="96"/>
      <c r="P12" s="95">
        <f>SUMIFS('درآمد ناشی از تغییر قیمت اوراق'!Q:Q,'درآمد ناشی از تغییر قیمت اوراق'!A:A,A12)</f>
        <v>0</v>
      </c>
      <c r="R12" s="98">
        <f>SUMIFS('درآمد ناشی از فروش'!Q:Q,'درآمد ناشی از فروش'!A:A,A12)</f>
        <v>1180085750</v>
      </c>
      <c r="T12" s="98">
        <f t="shared" si="1"/>
        <v>10230085750</v>
      </c>
      <c r="U12" s="96"/>
      <c r="V12" s="102">
        <f>T12/درآمد!$F$13</f>
        <v>1.844871983149644E-3</v>
      </c>
      <c r="X12" s="68"/>
    </row>
    <row r="13" spans="1:26" ht="21.75" customHeight="1" x14ac:dyDescent="0.2">
      <c r="A13" s="148" t="s">
        <v>22</v>
      </c>
      <c r="B13" s="148"/>
      <c r="C13" s="96"/>
      <c r="D13" s="95">
        <f>SUMIFS('درآمد سود سهام'!M:M,'درآمد سود سهام'!A:A,A13)</f>
        <v>0</v>
      </c>
      <c r="E13" s="96"/>
      <c r="F13" s="95" cm="1">
        <f t="array" ref="F13:G13">SUMIFS('درآمد ناشی از تغییر قیمت اوراق'!I:I,'درآمد ناشی از تغییر قیمت اوراق'!A:A,A13:B13)</f>
        <v>0</v>
      </c>
      <c r="G13">
        <v>0</v>
      </c>
      <c r="H13" s="95">
        <f>SUMIFS('درآمد ناشی از فروش'!G:G,'درآمد ناشی از فروش'!A:A,A13)</f>
        <v>0</v>
      </c>
      <c r="I13" s="108"/>
      <c r="J13" s="98">
        <f t="shared" si="0"/>
        <v>0</v>
      </c>
      <c r="K13" s="96"/>
      <c r="L13" s="106">
        <f>J13/درآمد!$M$1</f>
        <v>0</v>
      </c>
      <c r="M13" s="96"/>
      <c r="N13" s="95">
        <f>SUMIFS('درآمد سود سهام'!S:S,'درآمد سود سهام'!A:A,A13)</f>
        <v>0</v>
      </c>
      <c r="O13" s="96"/>
      <c r="P13" s="95">
        <f>SUMIFS('درآمد ناشی از تغییر قیمت اوراق'!Q:Q,'درآمد ناشی از تغییر قیمت اوراق'!A:A,A13)</f>
        <v>0</v>
      </c>
      <c r="R13" s="98">
        <f>SUMIFS('درآمد ناشی از فروش'!Q:Q,'درآمد ناشی از فروش'!A:A,A13)</f>
        <v>9100343542</v>
      </c>
      <c r="T13" s="98">
        <f t="shared" si="1"/>
        <v>9100343542</v>
      </c>
      <c r="U13" s="96"/>
      <c r="V13" s="103">
        <f>T13/درآمد!$F$13</f>
        <v>1.6411366676640608E-3</v>
      </c>
      <c r="X13" s="68"/>
    </row>
    <row r="14" spans="1:26" ht="21.75" customHeight="1" x14ac:dyDescent="0.2">
      <c r="A14" s="148" t="s">
        <v>262</v>
      </c>
      <c r="B14" s="148"/>
      <c r="C14" s="96"/>
      <c r="D14" s="95"/>
      <c r="E14" s="96"/>
      <c r="F14" s="95" cm="1">
        <f t="array" ref="F14:G14">SUMIFS('درآمد ناشی از تغییر قیمت اوراق'!I:I,'درآمد ناشی از تغییر قیمت اوراق'!A:A,A14:B14)</f>
        <v>0</v>
      </c>
      <c r="G14">
        <v>0</v>
      </c>
      <c r="H14" s="95">
        <f>SUMIFS('درآمد ناشی از فروش'!G:G,'درآمد ناشی از فروش'!A:A,A14)</f>
        <v>0</v>
      </c>
      <c r="I14" s="108"/>
      <c r="J14" s="98">
        <f t="shared" si="0"/>
        <v>0</v>
      </c>
      <c r="K14" s="96"/>
      <c r="L14" s="105">
        <f>J14/درآمد!$M$1</f>
        <v>0</v>
      </c>
      <c r="M14" s="96"/>
      <c r="N14" s="95">
        <f>SUMIFS('درآمد سود سهام'!S:S,'درآمد سود سهام'!A:A,A14)</f>
        <v>0</v>
      </c>
      <c r="O14" s="96"/>
      <c r="P14" s="95">
        <f>SUMIFS('درآمد ناشی از تغییر قیمت اوراق'!Q:Q,'درآمد ناشی از تغییر قیمت اوراق'!A:A,A14)</f>
        <v>0</v>
      </c>
      <c r="R14" s="98">
        <f>SUMIFS('درآمد ناشی از فروش'!Q:Q,'درآمد ناشی از فروش'!A:A,A14)</f>
        <v>7705357100</v>
      </c>
      <c r="T14" s="98">
        <f t="shared" si="1"/>
        <v>7705357100</v>
      </c>
      <c r="U14" s="96"/>
      <c r="V14" s="102">
        <f>T14/درآمد!$F$13</f>
        <v>1.3895677691609955E-3</v>
      </c>
      <c r="X14" s="68"/>
    </row>
    <row r="15" spans="1:26" ht="21.75" customHeight="1" x14ac:dyDescent="0.2">
      <c r="A15" s="148" t="s">
        <v>14</v>
      </c>
      <c r="B15" s="148"/>
      <c r="C15" s="96"/>
      <c r="D15" s="95">
        <f>SUMIFS('درآمد سود سهام'!M:M,'درآمد سود سهام'!A:A,A15)</f>
        <v>0</v>
      </c>
      <c r="E15" s="96"/>
      <c r="F15" s="95" cm="1">
        <f t="array" ref="F15:G15">SUMIFS('درآمد ناشی از تغییر قیمت اوراق'!I:I,'درآمد ناشی از تغییر قیمت اوراق'!A:A,A15:B15)</f>
        <v>0</v>
      </c>
      <c r="G15">
        <v>0</v>
      </c>
      <c r="H15" s="95">
        <f>SUMIFS('درآمد ناشی از فروش'!G:G,'درآمد ناشی از فروش'!A:A,A15)</f>
        <v>0</v>
      </c>
      <c r="I15" s="108"/>
      <c r="J15" s="98">
        <f t="shared" si="0"/>
        <v>0</v>
      </c>
      <c r="K15" s="96"/>
      <c r="L15" s="105">
        <f>J15/درآمد!$M$1</f>
        <v>0</v>
      </c>
      <c r="M15" s="96"/>
      <c r="N15" s="95">
        <f>SUMIFS('درآمد سود سهام'!S:S,'درآمد سود سهام'!A:A,A15)</f>
        <v>1640000000</v>
      </c>
      <c r="O15" s="96"/>
      <c r="P15" s="95">
        <f>SUMIFS('درآمد ناشی از تغییر قیمت اوراق'!Q:Q,'درآمد ناشی از تغییر قیمت اوراق'!A:A,A15)</f>
        <v>0</v>
      </c>
      <c r="R15" s="98">
        <f>SUMIFS('درآمد ناشی از فروش'!Q:Q,'درآمد ناشی از فروش'!A:A,A15)</f>
        <v>5925322000</v>
      </c>
      <c r="T15" s="98">
        <f t="shared" si="1"/>
        <v>7565322000</v>
      </c>
      <c r="U15" s="96"/>
      <c r="V15" s="102">
        <f>T15/درآمد!$F$13</f>
        <v>1.3643141360086479E-3</v>
      </c>
      <c r="X15" s="68"/>
    </row>
    <row r="16" spans="1:26" ht="21.75" customHeight="1" x14ac:dyDescent="0.2">
      <c r="A16" s="148" t="s">
        <v>20</v>
      </c>
      <c r="B16" s="148"/>
      <c r="C16" s="96"/>
      <c r="D16" s="95">
        <f>SUMIFS('درآمد سود سهام'!M:M,'درآمد سود سهام'!A:A,A16)</f>
        <v>0</v>
      </c>
      <c r="E16" s="96"/>
      <c r="F16" s="95" cm="1">
        <f t="array" ref="F16:G16">SUMIFS('درآمد ناشی از تغییر قیمت اوراق'!I:I,'درآمد ناشی از تغییر قیمت اوراق'!A:A,A16:B16)</f>
        <v>0</v>
      </c>
      <c r="G16">
        <v>0</v>
      </c>
      <c r="H16" s="95">
        <f>SUMIFS('درآمد ناشی از فروش'!G:G,'درآمد ناشی از فروش'!A:A,A16)</f>
        <v>0</v>
      </c>
      <c r="I16" s="108"/>
      <c r="J16" s="98">
        <f t="shared" si="0"/>
        <v>0</v>
      </c>
      <c r="K16" s="96"/>
      <c r="L16" s="105">
        <f>J16/درآمد!$M$1</f>
        <v>0</v>
      </c>
      <c r="M16" s="96"/>
      <c r="N16" s="95">
        <f>SUMIFS('درآمد سود سهام'!S:S,'درآمد سود سهام'!A:A,A16)</f>
        <v>3825000000</v>
      </c>
      <c r="O16" s="96"/>
      <c r="P16" s="95">
        <f>SUMIFS('درآمد ناشی از تغییر قیمت اوراق'!Q:Q,'درآمد ناشی از تغییر قیمت اوراق'!A:A,A16)</f>
        <v>0</v>
      </c>
      <c r="R16" s="98">
        <f>SUMIFS('درآمد ناشی از فروش'!Q:Q,'درآمد ناشی از فروش'!A:A,A16)</f>
        <v>2505123749</v>
      </c>
      <c r="T16" s="98">
        <f t="shared" si="1"/>
        <v>6330123749</v>
      </c>
      <c r="U16" s="96"/>
      <c r="V16" s="102">
        <f>T16/درآمد!$F$13</f>
        <v>1.1415611012254017E-3</v>
      </c>
      <c r="X16" s="68"/>
    </row>
    <row r="17" spans="1:24" ht="21.75" customHeight="1" x14ac:dyDescent="0.2">
      <c r="A17" s="148" t="s">
        <v>16</v>
      </c>
      <c r="B17" s="148"/>
      <c r="C17" s="96"/>
      <c r="D17" s="95">
        <f>SUMIFS('درآمد سود سهام'!M:M,'درآمد سود سهام'!A:A,A17)</f>
        <v>0</v>
      </c>
      <c r="E17" s="108"/>
      <c r="F17" s="95" cm="1">
        <f t="array" ref="F17:G17">SUMIFS('درآمد ناشی از تغییر قیمت اوراق'!I:I,'درآمد ناشی از تغییر قیمت اوراق'!A:A,A17:B17)</f>
        <v>0</v>
      </c>
      <c r="G17">
        <v>0</v>
      </c>
      <c r="H17" s="95">
        <f>SUMIFS('درآمد ناشی از فروش'!G:G,'درآمد ناشی از فروش'!A:A,A17)</f>
        <v>0</v>
      </c>
      <c r="I17" s="108"/>
      <c r="J17" s="98">
        <f t="shared" si="0"/>
        <v>0</v>
      </c>
      <c r="K17" s="96"/>
      <c r="L17" s="106">
        <f>J17/درآمد!$M$1</f>
        <v>0</v>
      </c>
      <c r="M17" s="96"/>
      <c r="N17" s="95">
        <f>SUMIFS('درآمد سود سهام'!S:S,'درآمد سود سهام'!A:A,A17)</f>
        <v>0</v>
      </c>
      <c r="O17" s="96"/>
      <c r="P17" s="95">
        <f>SUMIFS('درآمد ناشی از تغییر قیمت اوراق'!Q:Q,'درآمد ناشی از تغییر قیمت اوراق'!A:A,A17)</f>
        <v>0</v>
      </c>
      <c r="R17" s="98">
        <f>SUMIFS('درآمد ناشی از فروش'!Q:Q,'درآمد ناشی از فروش'!A:A,A17)</f>
        <v>5508045896</v>
      </c>
      <c r="T17" s="98">
        <f t="shared" si="1"/>
        <v>5508045896</v>
      </c>
      <c r="U17" s="96"/>
      <c r="V17" s="103">
        <f>T17/درآمد!$F$13</f>
        <v>9.9330932347588361E-4</v>
      </c>
      <c r="X17" s="68"/>
    </row>
    <row r="18" spans="1:24" ht="21.75" customHeight="1" x14ac:dyDescent="0.2">
      <c r="A18" s="148" t="s">
        <v>18</v>
      </c>
      <c r="B18" s="148"/>
      <c r="C18" s="96"/>
      <c r="D18" s="95">
        <f>SUMIFS('درآمد سود سهام'!M:M,'درآمد سود سهام'!A:A,A18)</f>
        <v>0</v>
      </c>
      <c r="E18" s="96"/>
      <c r="F18" s="95" cm="1">
        <f t="array" ref="F18:G18">SUMIFS('درآمد ناشی از تغییر قیمت اوراق'!I:I,'درآمد ناشی از تغییر قیمت اوراق'!A:A,A18:B18)</f>
        <v>0</v>
      </c>
      <c r="G18">
        <v>0</v>
      </c>
      <c r="H18" s="95">
        <f>SUMIFS('درآمد ناشی از فروش'!G:G,'درآمد ناشی از فروش'!A:A,A18)</f>
        <v>0</v>
      </c>
      <c r="I18" s="108"/>
      <c r="J18" s="98">
        <f t="shared" si="0"/>
        <v>0</v>
      </c>
      <c r="K18" s="96"/>
      <c r="L18" s="105">
        <f>J18/درآمد!$M$1</f>
        <v>0</v>
      </c>
      <c r="M18" s="96"/>
      <c r="N18" s="95">
        <f>SUMIFS('درآمد سود سهام'!S:S,'درآمد سود سهام'!A:A,A18)</f>
        <v>654345000</v>
      </c>
      <c r="O18" s="96"/>
      <c r="P18" s="95">
        <f>SUMIFS('درآمد ناشی از تغییر قیمت اوراق'!Q:Q,'درآمد ناشی از تغییر قیمت اوراق'!A:A,A18)</f>
        <v>0</v>
      </c>
      <c r="R18" s="98">
        <f>SUMIFS('درآمد ناشی از فروش'!Q:Q,'درآمد ناشی از فروش'!A:A,A18)</f>
        <v>182126488</v>
      </c>
      <c r="T18" s="98">
        <f t="shared" si="1"/>
        <v>836471488</v>
      </c>
      <c r="U18" s="96"/>
      <c r="V18" s="102">
        <f>T18/درآمد!$F$13</f>
        <v>1.5084749538044621E-4</v>
      </c>
      <c r="X18" s="68"/>
    </row>
    <row r="19" spans="1:24" ht="21.75" customHeight="1" x14ac:dyDescent="0.2">
      <c r="A19" s="148" t="s">
        <v>19</v>
      </c>
      <c r="B19" s="148"/>
      <c r="C19" s="96"/>
      <c r="D19" s="95">
        <f>SUMIFS('درآمد سود سهام'!M:M,'درآمد سود سهام'!A:A,A19)</f>
        <v>0</v>
      </c>
      <c r="E19" s="96"/>
      <c r="F19" s="95" cm="1">
        <f t="array" ref="F19:G19">SUMIFS('درآمد ناشی از تغییر قیمت اوراق'!I:I,'درآمد ناشی از تغییر قیمت اوراق'!A:A,A19:B19)</f>
        <v>0</v>
      </c>
      <c r="G19">
        <v>0</v>
      </c>
      <c r="H19" s="95">
        <f>SUMIFS('درآمد ناشی از فروش'!G:G,'درآمد ناشی از فروش'!A:A,A19)</f>
        <v>0</v>
      </c>
      <c r="I19" s="108"/>
      <c r="J19" s="98">
        <f t="shared" si="0"/>
        <v>0</v>
      </c>
      <c r="K19" s="96"/>
      <c r="L19" s="105">
        <f>J19/درآمد!$M$1</f>
        <v>0</v>
      </c>
      <c r="M19" s="96"/>
      <c r="N19" s="95">
        <f>SUMIFS('درآمد سود سهام'!S:S,'درآمد سود سهام'!A:A,A19)</f>
        <v>36697799</v>
      </c>
      <c r="O19" s="96"/>
      <c r="P19" s="95">
        <f>SUMIFS('درآمد ناشی از تغییر قیمت اوراق'!Q:Q,'درآمد ناشی از تغییر قیمت اوراق'!A:A,A19)</f>
        <v>0</v>
      </c>
      <c r="R19" s="98">
        <f>SUMIFS('درآمد ناشی از فروش'!Q:Q,'درآمد ناشی از فروش'!A:A,A19)</f>
        <v>-42017197</v>
      </c>
      <c r="T19" s="98">
        <f t="shared" si="1"/>
        <v>-5319398</v>
      </c>
      <c r="U19" s="96"/>
      <c r="V19" s="102">
        <f>T19/درآمد!$F$13</f>
        <v>-9.5928896171982231E-7</v>
      </c>
      <c r="X19" s="68"/>
    </row>
    <row r="20" spans="1:24" ht="21.75" customHeight="1" x14ac:dyDescent="0.2">
      <c r="A20" s="148" t="s">
        <v>13</v>
      </c>
      <c r="B20" s="148"/>
      <c r="C20" s="96"/>
      <c r="D20" s="95">
        <f>SUMIFS('درآمد سود سهام'!M:M,'درآمد سود سهام'!A:A,A20)</f>
        <v>0</v>
      </c>
      <c r="E20" s="96"/>
      <c r="F20" s="95" cm="1">
        <f t="array" ref="F20:G20">SUMIFS('درآمد ناشی از تغییر قیمت اوراق'!I:I,'درآمد ناشی از تغییر قیمت اوراق'!A:A,A20:B20)</f>
        <v>5402224368</v>
      </c>
      <c r="G20">
        <v>0</v>
      </c>
      <c r="H20" s="95">
        <f>SUMIFS('درآمد ناشی از فروش'!G:G,'درآمد ناشی از فروش'!A:A,A20)</f>
        <v>0</v>
      </c>
      <c r="I20" s="108"/>
      <c r="J20" s="98">
        <f t="shared" si="0"/>
        <v>5402224368</v>
      </c>
      <c r="K20" s="96"/>
      <c r="L20" s="105">
        <f>J20/درآمد!$M$1</f>
        <v>2.7937428226651965E-3</v>
      </c>
      <c r="M20" s="96"/>
      <c r="N20" s="95">
        <f>SUMIFS('درآمد سود سهام'!S:S,'درآمد سود سهام'!A:A,A20)</f>
        <v>849150000</v>
      </c>
      <c r="O20" s="96"/>
      <c r="P20" s="95">
        <f>SUMIFS('درآمد ناشی از تغییر قیمت اوراق'!Q:Q,'درآمد ناشی از تغییر قیمت اوراق'!A:A,A20)</f>
        <v>-11240565807</v>
      </c>
      <c r="R20" s="98">
        <f>SUMIFS('درآمد ناشی از فروش'!Q:Q,'درآمد ناشی از فروش'!A:A,A20)</f>
        <v>0</v>
      </c>
      <c r="T20" s="98">
        <f t="shared" si="1"/>
        <v>-10391415807</v>
      </c>
      <c r="U20" s="96"/>
      <c r="V20" s="103">
        <f>T20/درآمد!$F$13</f>
        <v>-1.8739659037161685E-3</v>
      </c>
    </row>
    <row r="21" spans="1:24" ht="21.75" customHeight="1" thickBot="1" x14ac:dyDescent="0.25">
      <c r="A21" s="249"/>
      <c r="B21" s="249"/>
      <c r="C21" s="96"/>
      <c r="D21" s="99">
        <f>SUM(D9:D20)</f>
        <v>0</v>
      </c>
      <c r="E21" s="96"/>
      <c r="F21" s="100">
        <f>SUM(F9:F20)</f>
        <v>3707954977</v>
      </c>
      <c r="G21" s="96"/>
      <c r="H21" s="100">
        <f>SUM(H9:H20)</f>
        <v>22791180896</v>
      </c>
      <c r="I21" s="96"/>
      <c r="J21" s="145">
        <f>SUM(J9:J20)</f>
        <v>26499135873</v>
      </c>
      <c r="K21" s="96"/>
      <c r="L21" s="107">
        <f>SUM(L9:L20)</f>
        <v>1.3703942229898805E-2</v>
      </c>
      <c r="M21" s="96"/>
      <c r="N21" s="99">
        <f>SUM(N9:N20)</f>
        <v>34100417999</v>
      </c>
      <c r="O21" s="99">
        <f t="shared" ref="O21" si="2">SUM(O9:O20)</f>
        <v>0</v>
      </c>
      <c r="P21" s="99">
        <f>SUM(P9:P20)</f>
        <v>-11166256611</v>
      </c>
      <c r="Q21" s="96"/>
      <c r="R21" s="160">
        <f>SUM(R9:R20)</f>
        <v>63149587588</v>
      </c>
      <c r="S21" s="96"/>
      <c r="T21" s="99">
        <f>SUM(T9:T20)</f>
        <v>86083748976</v>
      </c>
      <c r="U21" s="96"/>
      <c r="V21" s="110">
        <f>SUM(V9:V20)</f>
        <v>1.5524160849806097E-2</v>
      </c>
    </row>
    <row r="22" spans="1:24" ht="13.5" thickTop="1" x14ac:dyDescent="0.2"/>
    <row r="25" spans="1:24" x14ac:dyDescent="0.2">
      <c r="F25" s="205"/>
      <c r="G25" s="205"/>
      <c r="H25" s="205"/>
      <c r="I25" s="205"/>
      <c r="J25" s="205"/>
      <c r="K25" s="205"/>
      <c r="L25" s="205"/>
      <c r="M25" s="205"/>
      <c r="N25" s="205"/>
      <c r="O25" s="205"/>
      <c r="P25" s="205"/>
      <c r="Q25" s="205"/>
      <c r="R25" s="205"/>
      <c r="S25" s="205"/>
      <c r="T25" s="205"/>
      <c r="U25" s="205">
        <f t="shared" ref="U25" si="3">U21-U23</f>
        <v>0</v>
      </c>
    </row>
  </sheetData>
  <sheetProtection algorithmName="SHA-512" hashValue="UqfeUr72u3Lu+Mh+nnYgYF7P9pG+gYwKOtikn+tq4yx9/PNAssQ+boVM0ru5HxwMQyo+rE15k8y6nwZjZx/Sew==" saltValue="4M8ABJ4fnS6I57Jnm+i5LA==" spinCount="100000" sheet="1" objects="1" scenarios="1" selectLockedCells="1" autoFilter="0" selectUnlockedCells="1"/>
  <sortState xmlns:xlrd2="http://schemas.microsoft.com/office/spreadsheetml/2017/richdata2" ref="A9:V20">
    <sortCondition descending="1" ref="T9:T20"/>
  </sortState>
  <mergeCells count="16">
    <mergeCell ref="A1:V1"/>
    <mergeCell ref="A2:V2"/>
    <mergeCell ref="A3:V3"/>
    <mergeCell ref="B5:V5"/>
    <mergeCell ref="D6:L6"/>
    <mergeCell ref="N6:V6"/>
    <mergeCell ref="A21:B21"/>
    <mergeCell ref="J7:L7"/>
    <mergeCell ref="T7:V7"/>
    <mergeCell ref="A7:B8"/>
    <mergeCell ref="D7:D8"/>
    <mergeCell ref="F7:F8"/>
    <mergeCell ref="H7:H8"/>
    <mergeCell ref="N7:N8"/>
    <mergeCell ref="R7:R8"/>
    <mergeCell ref="P7:P8"/>
  </mergeCells>
  <pageMargins left="0.39" right="0.39" top="0.39" bottom="0.39" header="0" footer="0"/>
  <pageSetup paperSize="9" scale="61" fitToHeight="0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theme="6" tint="0.59999389629810485"/>
    <pageSetUpPr fitToPage="1"/>
  </sheetPr>
  <dimension ref="A1:V18"/>
  <sheetViews>
    <sheetView rightToLeft="1" view="pageBreakPreview" zoomScale="71" zoomScaleNormal="100" zoomScaleSheetLayoutView="71" workbookViewId="0">
      <selection activeCell="T14" sqref="T14"/>
    </sheetView>
  </sheetViews>
  <sheetFormatPr defaultRowHeight="12.75" x14ac:dyDescent="0.2"/>
  <cols>
    <col min="1" max="1" width="5.140625" customWidth="1"/>
    <col min="2" max="2" width="30.85546875" bestFit="1" customWidth="1"/>
    <col min="3" max="3" width="1.28515625" customWidth="1"/>
    <col min="4" max="4" width="16.28515625" bestFit="1" customWidth="1"/>
    <col min="5" max="5" width="1.140625" customWidth="1"/>
    <col min="6" max="6" width="17" bestFit="1" customWidth="1"/>
    <col min="7" max="7" width="1.28515625" customWidth="1"/>
    <col min="8" max="8" width="16.7109375" bestFit="1" customWidth="1"/>
    <col min="9" max="9" width="1.28515625" customWidth="1"/>
    <col min="10" max="10" width="17" bestFit="1" customWidth="1"/>
    <col min="11" max="11" width="1.28515625" customWidth="1"/>
    <col min="12" max="12" width="13.28515625" customWidth="1"/>
    <col min="13" max="13" width="1.28515625" customWidth="1"/>
    <col min="14" max="14" width="16.5703125" bestFit="1" customWidth="1"/>
    <col min="15" max="15" width="1.28515625" customWidth="1"/>
    <col min="16" max="16" width="20.85546875" bestFit="1" customWidth="1"/>
    <col min="17" max="17" width="1.28515625" customWidth="1"/>
    <col min="18" max="18" width="19.85546875" bestFit="1" customWidth="1"/>
    <col min="19" max="19" width="1.28515625" customWidth="1"/>
    <col min="20" max="20" width="20.85546875" bestFit="1" customWidth="1"/>
    <col min="21" max="21" width="1.28515625" customWidth="1"/>
    <col min="22" max="22" width="12.140625" customWidth="1"/>
    <col min="23" max="23" width="0.28515625" customWidth="1"/>
  </cols>
  <sheetData>
    <row r="1" spans="1:22" ht="29.1" customHeight="1" x14ac:dyDescent="0.2">
      <c r="A1" s="254" t="s">
        <v>0</v>
      </c>
      <c r="B1" s="254"/>
      <c r="C1" s="254"/>
      <c r="D1" s="254"/>
      <c r="E1" s="254"/>
      <c r="F1" s="254"/>
      <c r="G1" s="254"/>
      <c r="H1" s="254"/>
      <c r="I1" s="254"/>
      <c r="J1" s="254"/>
      <c r="K1" s="254"/>
      <c r="L1" s="254"/>
      <c r="M1" s="254"/>
      <c r="N1" s="254"/>
      <c r="O1" s="254"/>
      <c r="P1" s="254"/>
      <c r="Q1" s="254"/>
      <c r="R1" s="254"/>
      <c r="S1" s="254"/>
      <c r="T1" s="254"/>
      <c r="U1" s="254"/>
      <c r="V1" s="254"/>
    </row>
    <row r="2" spans="1:22" ht="21.75" customHeight="1" x14ac:dyDescent="0.2">
      <c r="A2" s="254" t="s">
        <v>96</v>
      </c>
      <c r="B2" s="254"/>
      <c r="C2" s="254"/>
      <c r="D2" s="254"/>
      <c r="E2" s="254"/>
      <c r="F2" s="254"/>
      <c r="G2" s="254"/>
      <c r="H2" s="254"/>
      <c r="I2" s="254"/>
      <c r="J2" s="254"/>
      <c r="K2" s="254"/>
      <c r="L2" s="254"/>
      <c r="M2" s="254"/>
      <c r="N2" s="254"/>
      <c r="O2" s="254"/>
      <c r="P2" s="254"/>
      <c r="Q2" s="254"/>
      <c r="R2" s="254"/>
      <c r="S2" s="254"/>
      <c r="T2" s="254"/>
      <c r="U2" s="254"/>
      <c r="V2" s="254"/>
    </row>
    <row r="3" spans="1:22" ht="21.75" customHeight="1" x14ac:dyDescent="0.2">
      <c r="A3" s="254" t="str">
        <f>'صورت وضعیت'!B6</f>
        <v>برای ماه منتهی به 1403/10/30</v>
      </c>
      <c r="B3" s="254"/>
      <c r="C3" s="254"/>
      <c r="D3" s="254"/>
      <c r="E3" s="254"/>
      <c r="F3" s="254"/>
      <c r="G3" s="254"/>
      <c r="H3" s="254"/>
      <c r="I3" s="254"/>
      <c r="J3" s="254"/>
      <c r="K3" s="254"/>
      <c r="L3" s="254"/>
      <c r="M3" s="254"/>
      <c r="N3" s="254"/>
      <c r="O3" s="254"/>
      <c r="P3" s="254"/>
      <c r="Q3" s="254"/>
      <c r="R3" s="254"/>
      <c r="S3" s="254"/>
      <c r="T3" s="254"/>
      <c r="U3" s="254"/>
      <c r="V3" s="254"/>
    </row>
    <row r="4" spans="1:22" ht="14.45" customHeight="1" x14ac:dyDescent="0.2"/>
    <row r="5" spans="1:22" ht="19.5" customHeight="1" x14ac:dyDescent="0.2">
      <c r="A5" s="14" t="s">
        <v>122</v>
      </c>
      <c r="B5" s="285" t="s">
        <v>123</v>
      </c>
      <c r="C5" s="285"/>
      <c r="D5" s="285"/>
      <c r="E5" s="285"/>
      <c r="F5" s="285"/>
      <c r="G5" s="285"/>
      <c r="H5" s="285"/>
      <c r="I5" s="285"/>
      <c r="J5" s="285"/>
      <c r="K5" s="285"/>
      <c r="L5" s="285"/>
      <c r="M5" s="285"/>
      <c r="N5" s="285"/>
      <c r="O5" s="285"/>
      <c r="P5" s="285"/>
      <c r="Q5" s="285"/>
      <c r="R5" s="285"/>
      <c r="S5" s="285"/>
      <c r="T5" s="285"/>
      <c r="U5" s="285"/>
      <c r="V5" s="285"/>
    </row>
    <row r="6" spans="1:22" ht="14.45" customHeight="1" x14ac:dyDescent="0.2">
      <c r="D6" s="283" t="s">
        <v>115</v>
      </c>
      <c r="E6" s="283"/>
      <c r="F6" s="283"/>
      <c r="G6" s="283"/>
      <c r="H6" s="283"/>
      <c r="I6" s="283"/>
      <c r="J6" s="283"/>
      <c r="K6" s="283"/>
      <c r="L6" s="283"/>
      <c r="N6" s="283" t="s">
        <v>116</v>
      </c>
      <c r="O6" s="283"/>
      <c r="P6" s="249"/>
      <c r="Q6" s="283"/>
      <c r="R6" s="283"/>
      <c r="S6" s="283"/>
      <c r="T6" s="283"/>
      <c r="U6" s="283"/>
      <c r="V6" s="283"/>
    </row>
    <row r="7" spans="1:22" ht="14.45" customHeight="1" x14ac:dyDescent="0.2">
      <c r="A7" s="249" t="s">
        <v>34</v>
      </c>
      <c r="B7" s="249"/>
      <c r="D7" s="260" t="s">
        <v>124</v>
      </c>
      <c r="E7" s="2"/>
      <c r="F7" s="260" t="s">
        <v>119</v>
      </c>
      <c r="G7" s="2"/>
      <c r="H7" s="260" t="s">
        <v>120</v>
      </c>
      <c r="I7" s="2"/>
      <c r="J7" s="262" t="s">
        <v>23</v>
      </c>
      <c r="K7" s="262"/>
      <c r="L7" s="262"/>
      <c r="N7" s="260" t="s">
        <v>124</v>
      </c>
      <c r="O7" s="2"/>
      <c r="P7" s="281" t="s">
        <v>119</v>
      </c>
      <c r="Q7" s="2"/>
      <c r="R7" s="260" t="s">
        <v>120</v>
      </c>
      <c r="S7" s="2"/>
      <c r="T7" s="262" t="s">
        <v>23</v>
      </c>
      <c r="U7" s="262"/>
      <c r="V7" s="262"/>
    </row>
    <row r="8" spans="1:22" ht="41.25" customHeight="1" x14ac:dyDescent="0.2">
      <c r="A8" s="250"/>
      <c r="B8" s="250"/>
      <c r="D8" s="250"/>
      <c r="F8" s="250"/>
      <c r="H8" s="250"/>
      <c r="J8" s="4" t="s">
        <v>93</v>
      </c>
      <c r="K8" s="2"/>
      <c r="L8" s="4" t="s">
        <v>101</v>
      </c>
      <c r="N8" s="250"/>
      <c r="P8" s="282"/>
      <c r="R8" s="250"/>
      <c r="T8" s="3" t="s">
        <v>93</v>
      </c>
      <c r="U8" s="2"/>
      <c r="V8" s="4" t="s">
        <v>101</v>
      </c>
    </row>
    <row r="9" spans="1:22" ht="21.75" customHeight="1" x14ac:dyDescent="0.2">
      <c r="A9" s="150" t="s">
        <v>38</v>
      </c>
      <c r="B9" s="150"/>
      <c r="D9" s="40">
        <v>0</v>
      </c>
      <c r="F9" s="40" cm="1">
        <f t="array" ref="F9:G9">SUMIFS('درآمد ناشی از تغییر قیمت اوراق'!I:I,'درآمد ناشی از تغییر قیمت اوراق'!A:A,A9:B9)</f>
        <v>4137496407</v>
      </c>
      <c r="G9">
        <v>0</v>
      </c>
      <c r="H9" s="40" cm="1">
        <f t="array" ref="H9:I9">SUMIFS('درآمد ناشی از فروش'!I:I,'درآمد ناشی از فروش'!A:A,A9:B9)</f>
        <v>11059930082</v>
      </c>
      <c r="I9">
        <v>0</v>
      </c>
      <c r="J9" s="31">
        <f>D9+F9+H9</f>
        <v>15197426489</v>
      </c>
      <c r="L9" s="111">
        <f>J9/درآمد!$M$1*100</f>
        <v>0.78592998521355917</v>
      </c>
      <c r="N9" s="125">
        <f>SUMIFS('درآمد سود سهام'!S:S,'درآمد سود سهام'!A:A,A9)</f>
        <v>0</v>
      </c>
      <c r="O9" s="68"/>
      <c r="P9" s="143">
        <f>SUMIFS('درآمد ناشی از تغییر قیمت اوراق'!Q:Q,'درآمد ناشی از تغییر قیمت اوراق'!A:A,A9)</f>
        <v>36966976095</v>
      </c>
      <c r="Q9" s="68"/>
      <c r="R9" s="144">
        <f>SUMIFS('درآمد ناشی از فروش'!Q:Q,'درآمد ناشی از فروش'!A:A,A9)</f>
        <v>14378517074</v>
      </c>
      <c r="S9" s="68"/>
      <c r="T9" s="144">
        <f>N9+P9+R9</f>
        <v>51345493169</v>
      </c>
      <c r="V9" s="163">
        <f>T9/درآمد!$F$13*100</f>
        <v>0.92595374196633229</v>
      </c>
    </row>
    <row r="10" spans="1:22" ht="21.75" customHeight="1" x14ac:dyDescent="0.2">
      <c r="A10" s="150" t="s">
        <v>39</v>
      </c>
      <c r="B10" s="150"/>
      <c r="D10" s="40">
        <v>0</v>
      </c>
      <c r="F10" s="40" cm="1">
        <f t="array" ref="F10:G10">SUMIFS('درآمد ناشی از تغییر قیمت اوراق'!I:I,'درآمد ناشی از تغییر قیمت اوراق'!A:A,A10:B10)</f>
        <v>6375764677</v>
      </c>
      <c r="G10">
        <v>0</v>
      </c>
      <c r="H10" s="40" cm="1">
        <f t="array" ref="H10:I10">SUMIFS('درآمد ناشی از فروش'!I:I,'درآمد ناشی از فروش'!A:A,A10:B10)</f>
        <v>0</v>
      </c>
      <c r="I10">
        <v>0</v>
      </c>
      <c r="J10" s="31">
        <f t="shared" ref="J10:J13" si="0">D10+F10+H10</f>
        <v>6375764677</v>
      </c>
      <c r="L10" s="111">
        <f>J10/درآمد!$M$1*100</f>
        <v>0.32972060381056417</v>
      </c>
      <c r="N10" s="125">
        <f>SUMIFS('درآمد سود سهام'!S:S,'درآمد سود سهام'!A:A,A10)</f>
        <v>0</v>
      </c>
      <c r="O10" s="68"/>
      <c r="P10" s="143">
        <f>SUMIFS('درآمد ناشی از تغییر قیمت اوراق'!Q:Q,'درآمد ناشی از تغییر قیمت اوراق'!A:A,A10)</f>
        <v>54119285619</v>
      </c>
      <c r="Q10" s="68"/>
      <c r="R10" s="144">
        <f>SUMIFS('درآمد ناشی از فروش'!Q:Q,'درآمد ناشی از فروش'!A:A,A10)</f>
        <v>2530704584</v>
      </c>
      <c r="S10" s="68"/>
      <c r="T10" s="144">
        <f>N10+P10+R10</f>
        <v>56649990203</v>
      </c>
      <c r="V10" s="163">
        <f>T10/درآمد!$F$13*100</f>
        <v>1.0216139172754883</v>
      </c>
    </row>
    <row r="11" spans="1:22" ht="21.75" customHeight="1" x14ac:dyDescent="0.2">
      <c r="A11" s="150" t="s">
        <v>37</v>
      </c>
      <c r="B11" s="150"/>
      <c r="D11" s="40">
        <v>0</v>
      </c>
      <c r="F11" s="40" cm="1">
        <f t="array" ref="F11:G11">SUMIFS('درآمد ناشی از تغییر قیمت اوراق'!I:I,'درآمد ناشی از تغییر قیمت اوراق'!A:A,A11:B11)</f>
        <v>0</v>
      </c>
      <c r="G11">
        <v>0</v>
      </c>
      <c r="H11" s="40" cm="1">
        <f t="array" ref="H11:I11">SUMIFS('درآمد ناشی از فروش'!I:I,'درآمد ناشی از فروش'!A:A,A11:B11)</f>
        <v>0</v>
      </c>
      <c r="I11">
        <v>0</v>
      </c>
      <c r="J11" s="31">
        <f t="shared" si="0"/>
        <v>0</v>
      </c>
      <c r="L11" s="111">
        <f>J11/درآمد!$M$1*100</f>
        <v>0</v>
      </c>
      <c r="N11" s="125">
        <f>SUMIFS('درآمد سود سهام'!S:S,'درآمد سود سهام'!A:A,A11)</f>
        <v>0</v>
      </c>
      <c r="O11" s="68"/>
      <c r="P11" s="143">
        <f>SUMIFS('درآمد ناشی از تغییر قیمت اوراق'!Q:Q,'درآمد ناشی از تغییر قیمت اوراق'!A:A,A11)</f>
        <v>0</v>
      </c>
      <c r="Q11" s="68"/>
      <c r="R11" s="144">
        <f>SUMIFS('درآمد ناشی از فروش'!Q:Q,'درآمد ناشی از فروش'!A:A,A11)</f>
        <v>1564671877</v>
      </c>
      <c r="S11" s="68"/>
      <c r="T11" s="144">
        <f>N11+P11+R11</f>
        <v>1564671877</v>
      </c>
      <c r="V11" s="163">
        <f>T11/درآمد!$F$13*100</f>
        <v>2.8216961023024328E-2</v>
      </c>
    </row>
    <row r="12" spans="1:22" ht="21.75" customHeight="1" x14ac:dyDescent="0.2">
      <c r="A12" s="150" t="s">
        <v>40</v>
      </c>
      <c r="B12" s="150"/>
      <c r="D12" s="40">
        <v>0</v>
      </c>
      <c r="F12" s="40" cm="1">
        <f t="array" ref="F12:G12">SUMIFS('درآمد ناشی از تغییر قیمت اوراق'!I:I,'درآمد ناشی از تغییر قیمت اوراق'!A:A,A12:B12)</f>
        <v>0</v>
      </c>
      <c r="G12">
        <v>0</v>
      </c>
      <c r="H12" s="40" cm="1">
        <f t="array" ref="H12:I12">SUMIFS('درآمد ناشی از فروش'!I:I,'درآمد ناشی از فروش'!A:A,A12:B12)</f>
        <v>0</v>
      </c>
      <c r="I12">
        <v>0</v>
      </c>
      <c r="J12" s="31">
        <f t="shared" si="0"/>
        <v>0</v>
      </c>
      <c r="L12" s="111">
        <f>J12/درآمد!$M$1*100</f>
        <v>0</v>
      </c>
      <c r="N12" s="125">
        <f>SUMIFS('درآمد سود سهام'!S:S,'درآمد سود سهام'!A:A,A12)</f>
        <v>0</v>
      </c>
      <c r="O12" s="68"/>
      <c r="P12" s="143">
        <f>SUMIFS('درآمد ناشی از تغییر قیمت اوراق'!Q:Q,'درآمد ناشی از تغییر قیمت اوراق'!A:A,A12)</f>
        <v>0</v>
      </c>
      <c r="Q12" s="68"/>
      <c r="R12" s="144">
        <f>SUMIFS('درآمد ناشی از فروش'!Q:Q,'درآمد ناشی از فروش'!A:A,A12)</f>
        <v>1063479400</v>
      </c>
      <c r="S12" s="68"/>
      <c r="T12" s="144">
        <f t="shared" ref="T12:T13" si="1">N12+P12+R12</f>
        <v>1063479400</v>
      </c>
      <c r="V12" s="163">
        <f>T12/درآمد!$F$13*100</f>
        <v>1.9178562112412336E-2</v>
      </c>
    </row>
    <row r="13" spans="1:22" ht="21.75" customHeight="1" x14ac:dyDescent="0.2">
      <c r="A13" s="150" t="s">
        <v>279</v>
      </c>
      <c r="B13" s="150"/>
      <c r="C13" s="6"/>
      <c r="D13" s="40">
        <v>0</v>
      </c>
      <c r="E13" s="6"/>
      <c r="F13" s="31" cm="1">
        <f t="array" ref="F13:G13">SUMIFS('درآمد ناشی از تغییر قیمت اوراق'!I:I,'درآمد ناشی از تغییر قیمت اوراق'!A:A,A13:B13)</f>
        <v>-1046893138</v>
      </c>
      <c r="G13" s="6">
        <v>0</v>
      </c>
      <c r="H13" s="40" cm="1">
        <f t="array" ref="H13:I13">SUMIFS('درآمد ناشی از فروش'!I:I,'درآمد ناشی از فروش'!A:A,A13:B13)</f>
        <v>0</v>
      </c>
      <c r="I13" s="6">
        <v>0</v>
      </c>
      <c r="J13" s="31">
        <f t="shared" si="0"/>
        <v>-1046893138</v>
      </c>
      <c r="K13" s="6"/>
      <c r="L13" s="111">
        <f>J13/درآمد!$M$1*100</f>
        <v>-5.4139739321262953E-2</v>
      </c>
      <c r="M13" s="6"/>
      <c r="N13" s="125">
        <f>SUMIFS('درآمد سود سهام'!S:S,'درآمد سود سهام'!A:A,A13)</f>
        <v>0</v>
      </c>
      <c r="O13" s="77"/>
      <c r="P13" s="143">
        <f>SUMIFS('درآمد ناشی از تغییر قیمت اوراق'!Q:Q,'درآمد ناشی از تغییر قیمت اوراق'!A:A,A13)</f>
        <v>-1046893138</v>
      </c>
      <c r="Q13" s="77"/>
      <c r="R13" s="144">
        <f>SUMIFS('درآمد ناشی از فروش'!Q:Q,'درآمد ناشی از فروش'!A:A,A13)</f>
        <v>0</v>
      </c>
      <c r="S13" s="77"/>
      <c r="T13" s="144">
        <f t="shared" si="1"/>
        <v>-1046893138</v>
      </c>
      <c r="U13" s="6"/>
      <c r="V13" s="163">
        <f>T13/درآمد!$F$13*100</f>
        <v>-1.8879448978693203E-2</v>
      </c>
    </row>
    <row r="14" spans="1:22" ht="21.75" customHeight="1" thickBot="1" x14ac:dyDescent="0.25">
      <c r="A14" s="249"/>
      <c r="B14" s="249"/>
      <c r="D14" s="12" t="s">
        <v>168</v>
      </c>
      <c r="F14" s="112">
        <f>SUM(F9:F13)</f>
        <v>9466367946</v>
      </c>
      <c r="G14" s="113"/>
      <c r="H14" s="29">
        <f>SUM(H9:H13)</f>
        <v>11059930082</v>
      </c>
      <c r="I14" s="113"/>
      <c r="J14" s="29">
        <f>SUM(J9:J13)</f>
        <v>20526298028</v>
      </c>
      <c r="K14" s="113"/>
      <c r="L14" s="149">
        <f>SUM(L9:L13)</f>
        <v>1.0615108497028602</v>
      </c>
      <c r="M14" s="113"/>
      <c r="N14" s="142" t="s">
        <v>168</v>
      </c>
      <c r="O14" s="113"/>
      <c r="P14" s="29">
        <f>SUM(P9:P13)</f>
        <v>90039368576</v>
      </c>
      <c r="Q14" s="113"/>
      <c r="R14" s="29">
        <f>SUM(R9:R13)</f>
        <v>19537372935</v>
      </c>
      <c r="S14" s="113"/>
      <c r="T14" s="29">
        <f>SUM(T9:T13)</f>
        <v>109576741511</v>
      </c>
      <c r="U14" s="113"/>
      <c r="V14" s="120">
        <f>SUM(V9:V13)</f>
        <v>1.9760837333985639</v>
      </c>
    </row>
    <row r="15" spans="1:22" ht="13.5" thickTop="1" x14ac:dyDescent="0.2"/>
    <row r="18" spans="6:21" x14ac:dyDescent="0.2">
      <c r="F18" s="205"/>
      <c r="G18" s="205"/>
      <c r="H18" s="205"/>
      <c r="I18" s="205"/>
      <c r="J18" s="205"/>
      <c r="K18" s="205"/>
      <c r="L18" s="205"/>
      <c r="M18" s="205"/>
      <c r="N18" s="205"/>
      <c r="O18" s="205"/>
      <c r="P18" s="205"/>
      <c r="Q18" s="205"/>
      <c r="R18" s="205"/>
      <c r="S18" s="205"/>
      <c r="T18" s="205"/>
      <c r="U18" s="205"/>
    </row>
  </sheetData>
  <sheetProtection algorithmName="SHA-512" hashValue="/ZVIL9gp8SogfIWrxHQ0LEdLX9G3Soj3urTl8xVEtGUl2FP1BWjJ3zv6N7O9bqcYhgCduHGLUARUcExkD4y2tw==" saltValue="CrIVqi/v/FCAUzZS2/Ejdw==" spinCount="100000" sheet="1" objects="1" scenarios="1" selectLockedCells="1" autoFilter="0" selectUnlockedCells="1"/>
  <sortState xmlns:xlrd2="http://schemas.microsoft.com/office/spreadsheetml/2017/richdata2" ref="A9:V13">
    <sortCondition descending="1" ref="T9:T13"/>
  </sortState>
  <mergeCells count="16">
    <mergeCell ref="A1:V1"/>
    <mergeCell ref="A2:V2"/>
    <mergeCell ref="A3:V3"/>
    <mergeCell ref="B5:V5"/>
    <mergeCell ref="D6:L6"/>
    <mergeCell ref="N6:V6"/>
    <mergeCell ref="J7:L7"/>
    <mergeCell ref="T7:V7"/>
    <mergeCell ref="R7:R8"/>
    <mergeCell ref="P7:P8"/>
    <mergeCell ref="N7:N8"/>
    <mergeCell ref="F7:F8"/>
    <mergeCell ref="H7:H8"/>
    <mergeCell ref="A14:B14"/>
    <mergeCell ref="A7:B8"/>
    <mergeCell ref="D7:D8"/>
  </mergeCells>
  <pageMargins left="0.39" right="0.39" top="0.39" bottom="0.39" header="0" footer="0"/>
  <pageSetup paperSize="9" scale="64" fitToHeight="0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6" tint="0.59999389629810485"/>
    <pageSetUpPr fitToPage="1"/>
  </sheetPr>
  <dimension ref="A1:S45"/>
  <sheetViews>
    <sheetView rightToLeft="1" view="pageBreakPreview" topLeftCell="A13" zoomScale="91" zoomScaleNormal="100" zoomScaleSheetLayoutView="91" workbookViewId="0">
      <selection activeCell="R40" sqref="R40"/>
    </sheetView>
  </sheetViews>
  <sheetFormatPr defaultRowHeight="12.75" x14ac:dyDescent="0.2"/>
  <cols>
    <col min="1" max="1" width="5.140625" customWidth="1"/>
    <col min="2" max="2" width="22.42578125" customWidth="1"/>
    <col min="3" max="3" width="1.28515625" customWidth="1"/>
    <col min="4" max="4" width="23" bestFit="1" customWidth="1"/>
    <col min="5" max="5" width="1.28515625" customWidth="1"/>
    <col min="6" max="6" width="21.140625" bestFit="1" customWidth="1"/>
    <col min="7" max="7" width="1.28515625" customWidth="1"/>
    <col min="8" max="8" width="21.5703125" bestFit="1" customWidth="1"/>
    <col min="9" max="9" width="1.28515625" customWidth="1"/>
    <col min="10" max="10" width="23.140625" bestFit="1" customWidth="1"/>
    <col min="11" max="11" width="1.28515625" customWidth="1"/>
    <col min="12" max="12" width="25.140625" bestFit="1" customWidth="1"/>
    <col min="13" max="13" width="1.28515625" customWidth="1"/>
    <col min="14" max="14" width="22.7109375" bestFit="1" customWidth="1"/>
    <col min="15" max="15" width="1.28515625" customWidth="1"/>
    <col min="16" max="16" width="20.42578125" bestFit="1" customWidth="1"/>
    <col min="17" max="17" width="1.28515625" customWidth="1"/>
    <col min="18" max="18" width="22.85546875" bestFit="1" customWidth="1"/>
    <col min="19" max="19" width="0.28515625" customWidth="1"/>
  </cols>
  <sheetData>
    <row r="1" spans="1:18" ht="29.1" customHeight="1" x14ac:dyDescent="0.2">
      <c r="A1" s="254" t="s">
        <v>0</v>
      </c>
      <c r="B1" s="254"/>
      <c r="C1" s="254"/>
      <c r="D1" s="254"/>
      <c r="E1" s="254"/>
      <c r="F1" s="254"/>
      <c r="G1" s="254"/>
      <c r="H1" s="254"/>
      <c r="I1" s="254"/>
      <c r="J1" s="254"/>
      <c r="K1" s="254"/>
      <c r="L1" s="254"/>
      <c r="M1" s="254"/>
      <c r="N1" s="254"/>
      <c r="O1" s="254"/>
      <c r="P1" s="254"/>
      <c r="Q1" s="254"/>
      <c r="R1" s="254"/>
    </row>
    <row r="2" spans="1:18" ht="21.75" customHeight="1" x14ac:dyDescent="0.2">
      <c r="A2" s="254" t="s">
        <v>96</v>
      </c>
      <c r="B2" s="254"/>
      <c r="C2" s="254"/>
      <c r="D2" s="254"/>
      <c r="E2" s="254"/>
      <c r="F2" s="254"/>
      <c r="G2" s="254"/>
      <c r="H2" s="254"/>
      <c r="I2" s="254"/>
      <c r="J2" s="254"/>
      <c r="K2" s="254"/>
      <c r="L2" s="254"/>
      <c r="M2" s="254"/>
      <c r="N2" s="254"/>
      <c r="O2" s="254"/>
      <c r="P2" s="254"/>
      <c r="Q2" s="254"/>
      <c r="R2" s="254"/>
    </row>
    <row r="3" spans="1:18" ht="21.75" customHeight="1" x14ac:dyDescent="0.2">
      <c r="A3" s="254" t="str">
        <f>سهام!A3</f>
        <v>برای ماه منتهی به 1403/10/30</v>
      </c>
      <c r="B3" s="254"/>
      <c r="C3" s="254"/>
      <c r="D3" s="254"/>
      <c r="E3" s="254"/>
      <c r="F3" s="254"/>
      <c r="G3" s="254"/>
      <c r="H3" s="254"/>
      <c r="I3" s="254"/>
      <c r="J3" s="254"/>
      <c r="K3" s="254"/>
      <c r="L3" s="254"/>
      <c r="M3" s="254"/>
      <c r="N3" s="254"/>
      <c r="O3" s="254"/>
      <c r="P3" s="254"/>
      <c r="Q3" s="254"/>
      <c r="R3" s="254"/>
    </row>
    <row r="4" spans="1:18" ht="14.45" customHeight="1" x14ac:dyDescent="0.2"/>
    <row r="5" spans="1:18" ht="18.75" customHeight="1" x14ac:dyDescent="0.2">
      <c r="A5" s="26" t="s">
        <v>125</v>
      </c>
      <c r="B5" s="285" t="s">
        <v>126</v>
      </c>
      <c r="C5" s="285"/>
      <c r="D5" s="285"/>
      <c r="E5" s="285"/>
      <c r="F5" s="285"/>
      <c r="G5" s="285"/>
      <c r="H5" s="285"/>
      <c r="I5" s="285"/>
      <c r="J5" s="285"/>
      <c r="K5" s="285"/>
      <c r="L5" s="285"/>
      <c r="M5" s="285"/>
      <c r="N5" s="285"/>
      <c r="O5" s="285"/>
      <c r="P5" s="285"/>
      <c r="Q5" s="285"/>
      <c r="R5" s="285"/>
    </row>
    <row r="6" spans="1:18" ht="14.45" customHeight="1" x14ac:dyDescent="0.2">
      <c r="D6" s="269" t="s">
        <v>115</v>
      </c>
      <c r="E6" s="269"/>
      <c r="F6" s="269"/>
      <c r="G6" s="269"/>
      <c r="H6" s="269"/>
      <c r="I6" s="269"/>
      <c r="J6" s="269"/>
      <c r="L6" s="269" t="s">
        <v>116</v>
      </c>
      <c r="M6" s="269"/>
      <c r="N6" s="269"/>
      <c r="O6" s="269"/>
      <c r="P6" s="269"/>
      <c r="Q6" s="269"/>
      <c r="R6" s="269"/>
    </row>
    <row r="7" spans="1:18" ht="14.45" customHeight="1" x14ac:dyDescent="0.2">
      <c r="A7" s="249" t="s">
        <v>127</v>
      </c>
      <c r="B7" s="249"/>
      <c r="D7" s="268" t="s">
        <v>128</v>
      </c>
      <c r="E7" s="2"/>
      <c r="F7" s="268" t="s">
        <v>119</v>
      </c>
      <c r="G7" s="2"/>
      <c r="H7" s="268" t="s">
        <v>120</v>
      </c>
      <c r="I7" s="2"/>
      <c r="J7" s="268" t="s">
        <v>23</v>
      </c>
      <c r="L7" s="268" t="s">
        <v>128</v>
      </c>
      <c r="M7" s="2"/>
      <c r="N7" s="268" t="s">
        <v>119</v>
      </c>
      <c r="O7" s="2"/>
      <c r="P7" s="268" t="s">
        <v>120</v>
      </c>
      <c r="Q7" s="2"/>
      <c r="R7" s="268" t="s">
        <v>23</v>
      </c>
    </row>
    <row r="8" spans="1:18" ht="14.45" customHeight="1" x14ac:dyDescent="0.2">
      <c r="A8" s="250"/>
      <c r="B8" s="250"/>
      <c r="D8" s="269"/>
      <c r="F8" s="269"/>
      <c r="H8" s="269"/>
      <c r="J8" s="269"/>
      <c r="L8" s="269"/>
      <c r="N8" s="269"/>
      <c r="P8" s="269"/>
      <c r="R8" s="269"/>
    </row>
    <row r="9" spans="1:18" ht="21.75" customHeight="1" x14ac:dyDescent="0.2">
      <c r="A9" s="151" t="s">
        <v>63</v>
      </c>
      <c r="B9" s="151"/>
      <c r="D9" s="153" cm="1">
        <f t="array" ref="D9:E9">SUMIFS('سود اوراق بهادار'!N:N,'سود اوراق بهادار'!A:A,A9:B9)</f>
        <v>0</v>
      </c>
      <c r="E9" s="154">
        <v>0</v>
      </c>
      <c r="F9" s="153">
        <f>SUMIFS('درآمد ناشی از تغییر قیمت اوراق'!I:I,'درآمد ناشی از تغییر قیمت اوراق'!A:A,A9)</f>
        <v>0</v>
      </c>
      <c r="G9" s="154"/>
      <c r="H9" s="155" cm="1">
        <f t="array" ref="H9:I9">SUMIFS('درآمد ناشی از فروش'!I:I,'درآمد ناشی از فروش'!A:A,A9:B9)</f>
        <v>0</v>
      </c>
      <c r="I9" s="154">
        <v>0</v>
      </c>
      <c r="J9" s="153">
        <f t="shared" ref="J9:J39" si="0">D9+F9+H9</f>
        <v>0</v>
      </c>
      <c r="K9" s="154"/>
      <c r="L9" s="153" cm="1">
        <f t="array" ref="L9:M9">SUMIFS('سود اوراق بهادار'!T:T,'سود اوراق بهادار'!A:A,A9:B9)</f>
        <v>124635581467</v>
      </c>
      <c r="M9" s="154">
        <v>0</v>
      </c>
      <c r="N9" s="153" cm="1">
        <f t="array" ref="N9:O9">SUMIFS('درآمد ناشی از تغییر قیمت اوراق'!Q:Q,'درآمد ناشی از تغییر قیمت اوراق'!A:A,A9:B9)</f>
        <v>0</v>
      </c>
      <c r="O9" s="154">
        <v>0</v>
      </c>
      <c r="P9" s="155" cm="1">
        <f t="array" ref="P9:Q9">SUMIFS('درآمد ناشی از فروش'!Q:Q,'درآمد ناشی از فروش'!A:A,A9:B9)</f>
        <v>70040519030</v>
      </c>
      <c r="Q9" s="154">
        <v>0</v>
      </c>
      <c r="R9" s="155">
        <f t="shared" ref="R9:R39" si="1">L9+N9+P9</f>
        <v>194676100497</v>
      </c>
    </row>
    <row r="10" spans="1:18" ht="21.75" customHeight="1" x14ac:dyDescent="0.2">
      <c r="A10" s="152" t="s">
        <v>64</v>
      </c>
      <c r="B10" s="152"/>
      <c r="D10" s="153" cm="1">
        <f t="array" ref="D10:E10">SUMIFS('سود اوراق بهادار'!N:N,'سود اوراق بهادار'!A:A,A10:B10)</f>
        <v>0</v>
      </c>
      <c r="E10" s="154">
        <v>0</v>
      </c>
      <c r="F10" s="153">
        <f>SUMIFS('درآمد ناشی از تغییر قیمت اوراق'!I:I,'درآمد ناشی از تغییر قیمت اوراق'!A:A,A10)</f>
        <v>0</v>
      </c>
      <c r="G10" s="154"/>
      <c r="H10" s="155" cm="1">
        <f t="array" ref="H10:I10">SUMIFS('درآمد ناشی از فروش'!I:I,'درآمد ناشی از فروش'!A:A,A10:B10)</f>
        <v>0</v>
      </c>
      <c r="I10" s="154">
        <v>0</v>
      </c>
      <c r="J10" s="153">
        <f t="shared" si="0"/>
        <v>0</v>
      </c>
      <c r="K10" s="154"/>
      <c r="L10" s="153" cm="1">
        <f t="array" ref="L10:M10">SUMIFS('سود اوراق بهادار'!T:T,'سود اوراق بهادار'!A:A,A10:B10)</f>
        <v>319224435415</v>
      </c>
      <c r="M10" s="154">
        <v>0</v>
      </c>
      <c r="N10" s="153" cm="1">
        <f t="array" ref="N10:O10">SUMIFS('درآمد ناشی از تغییر قیمت اوراق'!Q:Q,'درآمد ناشی از تغییر قیمت اوراق'!A:A,A10:B10)</f>
        <v>0</v>
      </c>
      <c r="O10" s="154">
        <v>0</v>
      </c>
      <c r="P10" s="155" cm="1">
        <f t="array" ref="P10:Q10">SUMIFS('درآمد ناشی از فروش'!Q:Q,'درآمد ناشی از فروش'!A:A,A10:B10)</f>
        <v>158643775878</v>
      </c>
      <c r="Q10" s="154">
        <v>0</v>
      </c>
      <c r="R10" s="155">
        <f t="shared" si="1"/>
        <v>477868211293</v>
      </c>
    </row>
    <row r="11" spans="1:18" ht="21.75" customHeight="1" x14ac:dyDescent="0.2">
      <c r="A11" s="152" t="s">
        <v>58</v>
      </c>
      <c r="B11" s="152"/>
      <c r="D11" s="153" cm="1">
        <f t="array" ref="D11:E11">SUMIFS('سود اوراق بهادار'!N:N,'سود اوراق بهادار'!A:A,A11:B11)</f>
        <v>0</v>
      </c>
      <c r="E11" s="154">
        <v>0</v>
      </c>
      <c r="F11" s="153">
        <f>SUMIFS('درآمد ناشی از تغییر قیمت اوراق'!I:I,'درآمد ناشی از تغییر قیمت اوراق'!A:A,A11)</f>
        <v>0</v>
      </c>
      <c r="G11" s="154"/>
      <c r="H11" s="155" cm="1">
        <f t="array" ref="H11:I11">SUMIFS('درآمد ناشی از فروش'!I:I,'درآمد ناشی از فروش'!A:A,A11:B11)</f>
        <v>0</v>
      </c>
      <c r="I11" s="154">
        <v>0</v>
      </c>
      <c r="J11" s="153">
        <f t="shared" si="0"/>
        <v>0</v>
      </c>
      <c r="K11" s="154"/>
      <c r="L11" s="153" cm="1">
        <f t="array" ref="L11:M11">SUMIFS('سود اوراق بهادار'!T:T,'سود اوراق بهادار'!A:A,A11:B11)</f>
        <v>0</v>
      </c>
      <c r="M11" s="154">
        <v>0</v>
      </c>
      <c r="N11" s="153" cm="1">
        <f t="array" ref="N11:O11">SUMIFS('درآمد ناشی از تغییر قیمت اوراق'!Q:Q,'درآمد ناشی از تغییر قیمت اوراق'!A:A,A11:B11)</f>
        <v>0</v>
      </c>
      <c r="O11" s="154">
        <v>0</v>
      </c>
      <c r="P11" s="155" cm="1">
        <f t="array" ref="P11:Q11">SUMIFS('درآمد ناشی از فروش'!Q:Q,'درآمد ناشی از فروش'!A:A,A11:B11)</f>
        <v>342268375</v>
      </c>
      <c r="Q11" s="154">
        <v>0</v>
      </c>
      <c r="R11" s="155">
        <f t="shared" si="1"/>
        <v>342268375</v>
      </c>
    </row>
    <row r="12" spans="1:18" ht="21.75" customHeight="1" x14ac:dyDescent="0.2">
      <c r="A12" s="152" t="s">
        <v>57</v>
      </c>
      <c r="B12" s="152"/>
      <c r="D12" s="153" cm="1">
        <f t="array" ref="D12:E12">SUMIFS('سود اوراق بهادار'!N:N,'سود اوراق بهادار'!A:A,A12:B12)</f>
        <v>0</v>
      </c>
      <c r="E12" s="154">
        <v>0</v>
      </c>
      <c r="F12" s="153">
        <f>SUMIFS('درآمد ناشی از تغییر قیمت اوراق'!I:I,'درآمد ناشی از تغییر قیمت اوراق'!A:A,A12)</f>
        <v>0</v>
      </c>
      <c r="G12" s="154"/>
      <c r="H12" s="155" cm="1">
        <f t="array" ref="H12:I12">SUMIFS('درآمد ناشی از فروش'!I:I,'درآمد ناشی از فروش'!A:A,A12:B12)</f>
        <v>0</v>
      </c>
      <c r="I12" s="154">
        <v>0</v>
      </c>
      <c r="J12" s="153">
        <f t="shared" si="0"/>
        <v>0</v>
      </c>
      <c r="K12" s="154"/>
      <c r="L12" s="153" cm="1">
        <f t="array" ref="L12:M12">SUMIFS('سود اوراق بهادار'!T:T,'سود اوراق بهادار'!A:A,A12:B12)</f>
        <v>0</v>
      </c>
      <c r="M12" s="154">
        <v>0</v>
      </c>
      <c r="N12" s="153" cm="1">
        <f t="array" ref="N12:O12">SUMIFS('درآمد ناشی از تغییر قیمت اوراق'!Q:Q,'درآمد ناشی از تغییر قیمت اوراق'!A:A,A12:B12)</f>
        <v>0</v>
      </c>
      <c r="O12" s="154">
        <v>0</v>
      </c>
      <c r="P12" s="155" cm="1">
        <f t="array" ref="P12:Q12">SUMIFS('درآمد ناشی از فروش'!Q:Q,'درآمد ناشی از فروش'!A:A,A12:B12)</f>
        <v>4564965422</v>
      </c>
      <c r="Q12" s="154">
        <v>0</v>
      </c>
      <c r="R12" s="155">
        <f t="shared" si="1"/>
        <v>4564965422</v>
      </c>
    </row>
    <row r="13" spans="1:18" ht="21.75" customHeight="1" x14ac:dyDescent="0.2">
      <c r="A13" s="152" t="s">
        <v>59</v>
      </c>
      <c r="B13" s="152"/>
      <c r="D13" s="153" cm="1">
        <f t="array" ref="D13:E13">SUMIFS('سود اوراق بهادار'!N:N,'سود اوراق بهادار'!A:A,A13:B13)</f>
        <v>0</v>
      </c>
      <c r="E13" s="154">
        <v>0</v>
      </c>
      <c r="F13" s="153">
        <f>SUMIFS('درآمد ناشی از تغییر قیمت اوراق'!I:I,'درآمد ناشی از تغییر قیمت اوراق'!A:A,A13)</f>
        <v>0</v>
      </c>
      <c r="G13" s="154"/>
      <c r="H13" s="155" cm="1">
        <f t="array" ref="H13:I13">SUMIFS('درآمد ناشی از فروش'!I:I,'درآمد ناشی از فروش'!A:A,A13:B13)</f>
        <v>0</v>
      </c>
      <c r="I13" s="154">
        <v>0</v>
      </c>
      <c r="J13" s="153">
        <f t="shared" si="0"/>
        <v>0</v>
      </c>
      <c r="K13" s="154"/>
      <c r="L13" s="153" cm="1">
        <f t="array" ref="L13:M13">SUMIFS('سود اوراق بهادار'!T:T,'سود اوراق بهادار'!A:A,A13:B13)</f>
        <v>0</v>
      </c>
      <c r="M13" s="154">
        <v>0</v>
      </c>
      <c r="N13" s="153" cm="1">
        <f t="array" ref="N13:O13">SUMIFS('درآمد ناشی از تغییر قیمت اوراق'!Q:Q,'درآمد ناشی از تغییر قیمت اوراق'!A:A,A13:B13)</f>
        <v>0</v>
      </c>
      <c r="O13" s="154">
        <v>0</v>
      </c>
      <c r="P13" s="155" cm="1">
        <f t="array" ref="P13:Q13">SUMIFS('درآمد ناشی از فروش'!Q:Q,'درآمد ناشی از فروش'!A:A,A13:B13)</f>
        <v>1737002435</v>
      </c>
      <c r="Q13" s="154">
        <v>0</v>
      </c>
      <c r="R13" s="155">
        <f t="shared" si="1"/>
        <v>1737002435</v>
      </c>
    </row>
    <row r="14" spans="1:18" ht="21.75" customHeight="1" x14ac:dyDescent="0.2">
      <c r="A14" s="152" t="s">
        <v>61</v>
      </c>
      <c r="B14" s="152"/>
      <c r="D14" s="153" cm="1">
        <f t="array" ref="D14:E14">SUMIFS('سود اوراق بهادار'!N:N,'سود اوراق بهادار'!A:A,A14:B14)</f>
        <v>0</v>
      </c>
      <c r="E14" s="154">
        <v>0</v>
      </c>
      <c r="F14" s="153">
        <f>SUMIFS('درآمد ناشی از تغییر قیمت اوراق'!I:I,'درآمد ناشی از تغییر قیمت اوراق'!A:A,A14)</f>
        <v>0</v>
      </c>
      <c r="G14" s="154"/>
      <c r="H14" s="155" cm="1">
        <f t="array" ref="H14:I14">SUMIFS('درآمد ناشی از فروش'!I:I,'درآمد ناشی از فروش'!A:A,A14:B14)</f>
        <v>0</v>
      </c>
      <c r="I14" s="154">
        <v>0</v>
      </c>
      <c r="J14" s="153">
        <f t="shared" si="0"/>
        <v>0</v>
      </c>
      <c r="K14" s="154"/>
      <c r="L14" s="153" cm="1">
        <f t="array" ref="L14:M14">SUMIFS('سود اوراق بهادار'!T:T,'سود اوراق بهادار'!A:A,A14:B14)</f>
        <v>0</v>
      </c>
      <c r="M14" s="154">
        <v>0</v>
      </c>
      <c r="N14" s="153" cm="1">
        <f t="array" ref="N14:O14">SUMIFS('درآمد ناشی از تغییر قیمت اوراق'!Q:Q,'درآمد ناشی از تغییر قیمت اوراق'!A:A,A14:B14)</f>
        <v>0</v>
      </c>
      <c r="O14" s="154">
        <v>0</v>
      </c>
      <c r="P14" s="155" cm="1">
        <f t="array" ref="P14:Q14">SUMIFS('درآمد ناشی از فروش'!Q:Q,'درآمد ناشی از فروش'!A:A,A14:B14)</f>
        <v>1634332961</v>
      </c>
      <c r="Q14" s="154">
        <v>0</v>
      </c>
      <c r="R14" s="155">
        <f t="shared" si="1"/>
        <v>1634332961</v>
      </c>
    </row>
    <row r="15" spans="1:18" ht="21.75" customHeight="1" x14ac:dyDescent="0.2">
      <c r="A15" s="152" t="s">
        <v>62</v>
      </c>
      <c r="B15" s="152"/>
      <c r="D15" s="153" cm="1">
        <f t="array" ref="D15:E15">SUMIFS('سود اوراق بهادار'!N:N,'سود اوراق بهادار'!A:A,A15:B15)</f>
        <v>0</v>
      </c>
      <c r="E15" s="154">
        <v>0</v>
      </c>
      <c r="F15" s="153">
        <f>SUMIFS('درآمد ناشی از تغییر قیمت اوراق'!I:I,'درآمد ناشی از تغییر قیمت اوراق'!A:A,A15)</f>
        <v>0</v>
      </c>
      <c r="G15" s="154"/>
      <c r="H15" s="155" cm="1">
        <f t="array" ref="H15:I15">SUMIFS('درآمد ناشی از فروش'!I:I,'درآمد ناشی از فروش'!A:A,A15:B15)</f>
        <v>0</v>
      </c>
      <c r="I15" s="154">
        <v>0</v>
      </c>
      <c r="J15" s="153">
        <f t="shared" si="0"/>
        <v>0</v>
      </c>
      <c r="K15" s="154"/>
      <c r="L15" s="153" cm="1">
        <f t="array" ref="L15:M15">SUMIFS('سود اوراق بهادار'!T:T,'سود اوراق بهادار'!A:A,A15:B15)</f>
        <v>0</v>
      </c>
      <c r="M15" s="154">
        <v>0</v>
      </c>
      <c r="N15" s="153" cm="1">
        <f t="array" ref="N15:O15">SUMIFS('درآمد ناشی از تغییر قیمت اوراق'!Q:Q,'درآمد ناشی از تغییر قیمت اوراق'!A:A,A15:B15)</f>
        <v>0</v>
      </c>
      <c r="O15" s="154">
        <v>0</v>
      </c>
      <c r="P15" s="155" cm="1">
        <f t="array" ref="P15:Q15">SUMIFS('درآمد ناشی از فروش'!Q:Q,'درآمد ناشی از فروش'!A:A,A15:B15)</f>
        <v>1264309232</v>
      </c>
      <c r="Q15" s="154">
        <v>0</v>
      </c>
      <c r="R15" s="155">
        <f t="shared" si="1"/>
        <v>1264309232</v>
      </c>
    </row>
    <row r="16" spans="1:18" ht="21.75" customHeight="1" x14ac:dyDescent="0.2">
      <c r="A16" s="152" t="s">
        <v>78</v>
      </c>
      <c r="B16" s="152"/>
      <c r="D16" s="153" cm="1">
        <f t="array" ref="D16:E16">SUMIFS('سود اوراق بهادار'!N:N,'سود اوراق بهادار'!A:A,A16:B16)</f>
        <v>0</v>
      </c>
      <c r="E16" s="154">
        <v>0</v>
      </c>
      <c r="F16" s="153">
        <f>SUMIFS('درآمد ناشی از تغییر قیمت اوراق'!I:I,'درآمد ناشی از تغییر قیمت اوراق'!A:A,A16)</f>
        <v>0</v>
      </c>
      <c r="G16" s="154"/>
      <c r="H16" s="155" cm="1">
        <f t="array" ref="H16:I16">SUMIFS('درآمد ناشی از فروش'!I:I,'درآمد ناشی از فروش'!A:A,A16:B16)</f>
        <v>0</v>
      </c>
      <c r="I16" s="154">
        <v>0</v>
      </c>
      <c r="J16" s="153">
        <f t="shared" si="0"/>
        <v>0</v>
      </c>
      <c r="K16" s="154"/>
      <c r="L16" s="153" cm="1">
        <f t="array" ref="L16:M16">SUMIFS('سود اوراق بهادار'!T:T,'سود اوراق بهادار'!A:A,A16:B16)</f>
        <v>191732296875</v>
      </c>
      <c r="M16" s="154">
        <v>0</v>
      </c>
      <c r="N16" s="153" cm="1">
        <f t="array" ref="N16:O16">SUMIFS('درآمد ناشی از تغییر قیمت اوراق'!Q:Q,'درآمد ناشی از تغییر قیمت اوراق'!A:A,A16:B16)</f>
        <v>0</v>
      </c>
      <c r="O16" s="154">
        <v>0</v>
      </c>
      <c r="P16" s="155" cm="1">
        <f t="array" ref="P16:Q16">SUMIFS('درآمد ناشی از فروش'!Q:Q,'درآمد ناشی از فروش'!A:A,A16:B16)</f>
        <v>180520000000</v>
      </c>
      <c r="Q16" s="154">
        <v>0</v>
      </c>
      <c r="R16" s="155">
        <f t="shared" si="1"/>
        <v>372252296875</v>
      </c>
    </row>
    <row r="17" spans="1:18" ht="21.75" customHeight="1" x14ac:dyDescent="0.2">
      <c r="A17" s="152" t="s">
        <v>80</v>
      </c>
      <c r="B17" s="152"/>
      <c r="D17" s="153" cm="1">
        <f t="array" ref="D17:E17">SUMIFS('سود اوراق بهادار'!N:N,'سود اوراق بهادار'!A:A,A17:B17)</f>
        <v>0</v>
      </c>
      <c r="E17" s="154">
        <v>0</v>
      </c>
      <c r="F17" s="153">
        <f>SUMIFS('درآمد ناشی از تغییر قیمت اوراق'!I:I,'درآمد ناشی از تغییر قیمت اوراق'!A:A,A17)</f>
        <v>0</v>
      </c>
      <c r="G17" s="154"/>
      <c r="H17" s="155" cm="1">
        <f t="array" ref="H17:I17">SUMIFS('درآمد ناشی از فروش'!I:I,'درآمد ناشی از فروش'!A:A,A17:B17)</f>
        <v>0</v>
      </c>
      <c r="I17" s="154">
        <v>0</v>
      </c>
      <c r="J17" s="153">
        <f t="shared" si="0"/>
        <v>0</v>
      </c>
      <c r="K17" s="154"/>
      <c r="L17" s="153" cm="1">
        <f t="array" ref="L17:M17">SUMIFS('سود اوراق بهادار'!T:T,'سود اوراق بهادار'!A:A,A17:B17)</f>
        <v>150471073</v>
      </c>
      <c r="M17" s="154">
        <v>0</v>
      </c>
      <c r="N17" s="153" cm="1">
        <f t="array" ref="N17:O17">SUMIFS('درآمد ناشی از تغییر قیمت اوراق'!Q:Q,'درآمد ناشی از تغییر قیمت اوراق'!A:A,A17:B17)</f>
        <v>0</v>
      </c>
      <c r="O17" s="154">
        <v>0</v>
      </c>
      <c r="P17" s="155" cm="1">
        <f t="array" ref="P17:Q17">SUMIFS('درآمد ناشی از فروش'!Q:Q,'درآمد ناشی از فروش'!A:A,A17:B17)</f>
        <v>75447606</v>
      </c>
      <c r="Q17" s="154">
        <v>0</v>
      </c>
      <c r="R17" s="155">
        <f t="shared" si="1"/>
        <v>225918679</v>
      </c>
    </row>
    <row r="18" spans="1:18" ht="21.75" customHeight="1" x14ac:dyDescent="0.2">
      <c r="A18" s="152" t="s">
        <v>130</v>
      </c>
      <c r="B18" s="152"/>
      <c r="D18" s="153" cm="1">
        <f t="array" ref="D18:E18">SUMIFS('سود اوراق بهادار'!N:N,'سود اوراق بهادار'!A:A,A18:B18)</f>
        <v>0</v>
      </c>
      <c r="E18" s="154">
        <v>0</v>
      </c>
      <c r="F18" s="153">
        <f>SUMIFS('درآمد ناشی از تغییر قیمت اوراق'!I:I,'درآمد ناشی از تغییر قیمت اوراق'!A:A,A18)</f>
        <v>0</v>
      </c>
      <c r="G18" s="154"/>
      <c r="H18" s="155" cm="1">
        <f t="array" ref="H18:I18">SUMIFS('درآمد ناشی از فروش'!I:I,'درآمد ناشی از فروش'!A:A,A18:B18)</f>
        <v>0</v>
      </c>
      <c r="I18" s="154">
        <v>0</v>
      </c>
      <c r="J18" s="153">
        <f t="shared" si="0"/>
        <v>0</v>
      </c>
      <c r="K18" s="154"/>
      <c r="L18" s="153" cm="1">
        <f t="array" ref="L18:M18">SUMIFS('سود اوراق بهادار'!T:T,'سود اوراق بهادار'!A:A,A18:B18)</f>
        <v>12161930498</v>
      </c>
      <c r="M18" s="154">
        <v>0</v>
      </c>
      <c r="N18" s="153" cm="1">
        <f t="array" ref="N18:O18">SUMIFS('درآمد ناشی از تغییر قیمت اوراق'!Q:Q,'درآمد ناشی از تغییر قیمت اوراق'!A:A,A18:B18)</f>
        <v>0</v>
      </c>
      <c r="O18" s="154">
        <v>0</v>
      </c>
      <c r="P18" s="155" cm="1">
        <f t="array" ref="P18:Q18">SUMIFS('درآمد ناشی از فروش'!Q:Q,'درآمد ناشی از فروش'!A:A,A18:B18)</f>
        <v>7873840392</v>
      </c>
      <c r="Q18" s="154">
        <v>0</v>
      </c>
      <c r="R18" s="155">
        <f t="shared" si="1"/>
        <v>20035770890</v>
      </c>
    </row>
    <row r="19" spans="1:18" ht="21.75" customHeight="1" x14ac:dyDescent="0.2">
      <c r="A19" s="152" t="s">
        <v>189</v>
      </c>
      <c r="B19" s="152"/>
      <c r="D19" s="153" cm="1">
        <f t="array" ref="D19:E19">SUMIFS('سود اوراق بهادار'!N:N,'سود اوراق بهادار'!A:A,A19:B19)</f>
        <v>22857235207</v>
      </c>
      <c r="E19" s="154">
        <v>0</v>
      </c>
      <c r="F19" s="153">
        <f>SUMIFS('درآمد ناشی از تغییر قیمت اوراق'!I:I,'درآمد ناشی از تغییر قیمت اوراق'!A:A,A19)</f>
        <v>0</v>
      </c>
      <c r="G19" s="154"/>
      <c r="H19" s="155" cm="1">
        <f t="array" ref="H19:I19">SUMIFS('درآمد ناشی از فروش'!I:I,'درآمد ناشی از فروش'!A:A,A19:B19)</f>
        <v>0</v>
      </c>
      <c r="I19" s="154">
        <v>0</v>
      </c>
      <c r="J19" s="153">
        <f t="shared" si="0"/>
        <v>22857235207</v>
      </c>
      <c r="K19" s="154"/>
      <c r="L19" s="153" cm="1">
        <f t="array" ref="L19:M19">SUMIFS('سود اوراق بهادار'!T:T,'سود اوراق بهادار'!A:A,A19:B19)</f>
        <v>90548733209</v>
      </c>
      <c r="M19" s="154">
        <v>0</v>
      </c>
      <c r="N19" s="153" cm="1">
        <f t="array" ref="N19:O19">SUMIFS('درآمد ناشی از تغییر قیمت اوراق'!Q:Q,'درآمد ناشی از تغییر قیمت اوراق'!A:A,A19:B19)</f>
        <v>22400533155</v>
      </c>
      <c r="O19" s="154">
        <v>0</v>
      </c>
      <c r="P19" s="155" cm="1">
        <f t="array" ref="P19:Q19">SUMIFS('درآمد ناشی از فروش'!Q:Q,'درآمد ناشی از فروش'!A:A,A19:B19)</f>
        <v>10297709176</v>
      </c>
      <c r="Q19" s="154">
        <v>0</v>
      </c>
      <c r="R19" s="155">
        <f t="shared" si="1"/>
        <v>123246975540</v>
      </c>
    </row>
    <row r="20" spans="1:18" ht="21.75" customHeight="1" x14ac:dyDescent="0.2">
      <c r="A20" s="152" t="s">
        <v>190</v>
      </c>
      <c r="B20" s="152"/>
      <c r="D20" s="153" cm="1">
        <f t="array" ref="D20:E20">SUMIFS('سود اوراق بهادار'!N:N,'سود اوراق بهادار'!A:A,A20:B20)</f>
        <v>0</v>
      </c>
      <c r="E20" s="154">
        <v>0</v>
      </c>
      <c r="F20" s="153">
        <f>SUMIFS('درآمد ناشی از تغییر قیمت اوراق'!I:I,'درآمد ناشی از تغییر قیمت اوراق'!A:A,A20)</f>
        <v>0</v>
      </c>
      <c r="G20" s="154"/>
      <c r="H20" s="155" cm="1">
        <f t="array" ref="H20:I20">SUMIFS('درآمد ناشی از فروش'!I:I,'درآمد ناشی از فروش'!A:A,A20:B20)</f>
        <v>0</v>
      </c>
      <c r="I20" s="154">
        <v>0</v>
      </c>
      <c r="J20" s="153">
        <f t="shared" si="0"/>
        <v>0</v>
      </c>
      <c r="K20" s="154"/>
      <c r="L20" s="153" cm="1">
        <f t="array" ref="L20:M20">SUMIFS('سود اوراق بهادار'!T:T,'سود اوراق بهادار'!A:A,A20:B20)</f>
        <v>6306335120</v>
      </c>
      <c r="M20" s="154">
        <v>0</v>
      </c>
      <c r="N20" s="153" cm="1">
        <f t="array" ref="N20:O20">SUMIFS('درآمد ناشی از تغییر قیمت اوراق'!Q:Q,'درآمد ناشی از تغییر قیمت اوراق'!A:A,A20:B20)</f>
        <v>0</v>
      </c>
      <c r="O20" s="154">
        <v>0</v>
      </c>
      <c r="P20" s="155" cm="1">
        <f t="array" ref="P20:Q20">SUMIFS('درآمد ناشی از فروش'!Q:Q,'درآمد ناشی از فروش'!A:A,A20:B20)</f>
        <v>5574242581</v>
      </c>
      <c r="Q20" s="154">
        <v>0</v>
      </c>
      <c r="R20" s="155">
        <f t="shared" si="1"/>
        <v>11880577701</v>
      </c>
    </row>
    <row r="21" spans="1:18" ht="21.75" customHeight="1" x14ac:dyDescent="0.2">
      <c r="A21" s="152" t="s">
        <v>82</v>
      </c>
      <c r="B21" s="152"/>
      <c r="D21" s="153" cm="1">
        <f t="array" ref="D21:E21">SUMIFS('سود اوراق بهادار'!N:N,'سود اوراق بهادار'!A:A,A21:B21)</f>
        <v>0</v>
      </c>
      <c r="E21" s="154">
        <v>0</v>
      </c>
      <c r="F21" s="153">
        <f>SUMIFS('درآمد ناشی از تغییر قیمت اوراق'!I:I,'درآمد ناشی از تغییر قیمت اوراق'!A:A,A21)</f>
        <v>0</v>
      </c>
      <c r="G21" s="154"/>
      <c r="H21" s="155" cm="1">
        <f t="array" ref="H21:I21">SUMIFS('درآمد ناشی از فروش'!I:I,'درآمد ناشی از فروش'!A:A,A21:B21)</f>
        <v>0</v>
      </c>
      <c r="I21" s="154">
        <v>0</v>
      </c>
      <c r="J21" s="153">
        <f t="shared" si="0"/>
        <v>0</v>
      </c>
      <c r="K21" s="154"/>
      <c r="L21" s="153" cm="1">
        <f t="array" ref="L21:M21">SUMIFS('سود اوراق بهادار'!T:T,'سود اوراق بهادار'!A:A,A21:B21)</f>
        <v>2632101606</v>
      </c>
      <c r="M21" s="154">
        <v>0</v>
      </c>
      <c r="N21" s="153" cm="1">
        <f t="array" ref="N21:O21">SUMIFS('درآمد ناشی از تغییر قیمت اوراق'!Q:Q,'درآمد ناشی از تغییر قیمت اوراق'!A:A,A21:B21)</f>
        <v>0</v>
      </c>
      <c r="O21" s="154">
        <v>0</v>
      </c>
      <c r="P21" s="155" cm="1">
        <f t="array" ref="P21:Q21">SUMIFS('درآمد ناشی از فروش'!Q:Q,'درآمد ناشی از فروش'!A:A,A21:B21)</f>
        <v>0</v>
      </c>
      <c r="Q21" s="154">
        <v>0</v>
      </c>
      <c r="R21" s="155">
        <f t="shared" si="1"/>
        <v>2632101606</v>
      </c>
    </row>
    <row r="22" spans="1:18" ht="21.75" customHeight="1" x14ac:dyDescent="0.2">
      <c r="A22" s="152" t="s">
        <v>247</v>
      </c>
      <c r="B22" s="152"/>
      <c r="D22" s="153" cm="1">
        <f t="array" ref="D22:E22">SUMIFS('سود اوراق بهادار'!N:N,'سود اوراق بهادار'!A:A,A22:B22)</f>
        <v>61972639022</v>
      </c>
      <c r="E22" s="154">
        <v>0</v>
      </c>
      <c r="F22" s="153">
        <f>SUMIFS('درآمد ناشی از تغییر قیمت اوراق'!I:I,'درآمد ناشی از تغییر قیمت اوراق'!A:A,A22)</f>
        <v>0</v>
      </c>
      <c r="G22" s="154"/>
      <c r="H22" s="155" cm="1">
        <f t="array" ref="H22:I22">SUMIFS('درآمد ناشی از فروش'!I:I,'درآمد ناشی از فروش'!A:A,A22:B22)</f>
        <v>0</v>
      </c>
      <c r="I22" s="154">
        <v>0</v>
      </c>
      <c r="J22" s="153">
        <f t="shared" si="0"/>
        <v>61972639022</v>
      </c>
      <c r="K22" s="154"/>
      <c r="L22" s="153" cm="1">
        <f t="array" ref="L22:M22">SUMIFS('سود اوراق بهادار'!T:T,'سود اوراق بهادار'!A:A,A22:B22)</f>
        <v>177664098224</v>
      </c>
      <c r="M22" s="154">
        <v>0</v>
      </c>
      <c r="N22" s="153" cm="1">
        <f t="array" ref="N22:O22">SUMIFS('درآمد ناشی از تغییر قیمت اوراق'!Q:Q,'درآمد ناشی از تغییر قیمت اوراق'!A:A,A22:B22)</f>
        <v>394828880930</v>
      </c>
      <c r="O22" s="154">
        <v>0</v>
      </c>
      <c r="P22" s="155" cm="1">
        <f t="array" ref="P22:Q22">SUMIFS('درآمد ناشی از فروش'!Q:Q,'درآمد ناشی از فروش'!A:A,A22:B22)</f>
        <v>5011552974</v>
      </c>
      <c r="Q22" s="154">
        <v>0</v>
      </c>
      <c r="R22" s="155">
        <f t="shared" si="1"/>
        <v>577504532128</v>
      </c>
    </row>
    <row r="23" spans="1:18" ht="21.75" customHeight="1" x14ac:dyDescent="0.2">
      <c r="A23" s="152" t="s">
        <v>60</v>
      </c>
      <c r="B23" s="152"/>
      <c r="D23" s="153" cm="1">
        <f t="array" ref="D23:E23">SUMIFS('سود اوراق بهادار'!N:N,'سود اوراق بهادار'!A:A,A23:B23)</f>
        <v>0</v>
      </c>
      <c r="E23" s="154">
        <v>0</v>
      </c>
      <c r="F23" s="153">
        <f>SUMIFS('درآمد ناشی از تغییر قیمت اوراق'!I:I,'درآمد ناشی از تغییر قیمت اوراق'!A:A,A23)</f>
        <v>0</v>
      </c>
      <c r="G23" s="154"/>
      <c r="H23" s="155" cm="1">
        <f t="array" ref="H23:I23">SUMIFS('درآمد ناشی از فروش'!I:I,'درآمد ناشی از فروش'!A:A,A23:B23)</f>
        <v>0</v>
      </c>
      <c r="I23" s="154">
        <v>0</v>
      </c>
      <c r="J23" s="153">
        <f t="shared" si="0"/>
        <v>0</v>
      </c>
      <c r="K23" s="154"/>
      <c r="L23" s="153" cm="1">
        <f t="array" ref="L23:M23">SUMIFS('سود اوراق بهادار'!T:T,'سود اوراق بهادار'!A:A,A23:B23)</f>
        <v>0</v>
      </c>
      <c r="M23" s="154">
        <v>0</v>
      </c>
      <c r="N23" s="153" cm="1">
        <f t="array" ref="N23:O23">SUMIFS('درآمد ناشی از تغییر قیمت اوراق'!Q:Q,'درآمد ناشی از تغییر قیمت اوراق'!A:A,A23:B23)</f>
        <v>0</v>
      </c>
      <c r="O23" s="154">
        <v>0</v>
      </c>
      <c r="P23" s="155" cm="1">
        <f t="array" ref="P23:Q23">SUMIFS('درآمد ناشی از فروش'!Q:Q,'درآمد ناشی از فروش'!A:A,A23:B23)</f>
        <v>4992465875</v>
      </c>
      <c r="Q23" s="154">
        <v>0</v>
      </c>
      <c r="R23" s="155">
        <f t="shared" si="1"/>
        <v>4992465875</v>
      </c>
    </row>
    <row r="24" spans="1:18" ht="21.75" customHeight="1" x14ac:dyDescent="0.2">
      <c r="A24" s="152" t="s">
        <v>129</v>
      </c>
      <c r="B24" s="152"/>
      <c r="D24" s="153" cm="1">
        <f t="array" ref="D24:E24">SUMIFS('سود اوراق بهادار'!N:N,'سود اوراق بهادار'!A:A,A24:B24)</f>
        <v>0</v>
      </c>
      <c r="E24" s="154">
        <v>0</v>
      </c>
      <c r="F24" s="153">
        <f>SUMIFS('درآمد ناشی از تغییر قیمت اوراق'!I:I,'درآمد ناشی از تغییر قیمت اوراق'!A:A,A24)</f>
        <v>0</v>
      </c>
      <c r="G24" s="154"/>
      <c r="H24" s="155" cm="1">
        <f t="array" ref="H24:I24">SUMIFS('درآمد ناشی از فروش'!I:I,'درآمد ناشی از فروش'!A:A,A24:B24)</f>
        <v>0</v>
      </c>
      <c r="I24" s="154">
        <v>0</v>
      </c>
      <c r="J24" s="153">
        <f t="shared" si="0"/>
        <v>0</v>
      </c>
      <c r="K24" s="154"/>
      <c r="L24" s="153" cm="1">
        <f t="array" ref="L24:M24">SUMIFS('سود اوراق بهادار'!T:T,'سود اوراق بهادار'!A:A,A24:B24)</f>
        <v>6670374537</v>
      </c>
      <c r="M24" s="154">
        <v>0</v>
      </c>
      <c r="N24" s="153" cm="1">
        <f t="array" ref="N24:O24">SUMIFS('درآمد ناشی از تغییر قیمت اوراق'!Q:Q,'درآمد ناشی از تغییر قیمت اوراق'!A:A,A24:B24)</f>
        <v>0</v>
      </c>
      <c r="O24" s="154">
        <v>0</v>
      </c>
      <c r="P24" s="155" cm="1">
        <f t="array" ref="P24:Q24">SUMIFS('درآمد ناشی از فروش'!Q:Q,'درآمد ناشی از فروش'!A:A,A24:B24)</f>
        <v>-53515625</v>
      </c>
      <c r="Q24" s="154">
        <v>0</v>
      </c>
      <c r="R24" s="155">
        <f t="shared" si="1"/>
        <v>6616858912</v>
      </c>
    </row>
    <row r="25" spans="1:18" ht="21.75" customHeight="1" x14ac:dyDescent="0.2">
      <c r="A25" s="152" t="s">
        <v>282</v>
      </c>
      <c r="B25" s="152"/>
      <c r="D25" s="153" cm="1">
        <f t="array" ref="D25:E25">SUMIFS('سود اوراق بهادار'!N:N,'سود اوراق بهادار'!A:A,A25:B25)</f>
        <v>22999960593</v>
      </c>
      <c r="E25" s="154">
        <v>0</v>
      </c>
      <c r="F25" s="153">
        <f>SUMIFS('درآمد ناشی از تغییر قیمت اوراق'!I:I,'درآمد ناشی از تغییر قیمت اوراق'!A:A,A25)</f>
        <v>27354833687</v>
      </c>
      <c r="G25" s="154"/>
      <c r="H25" s="155" cm="1">
        <f t="array" ref="H25:I25">SUMIFS('درآمد ناشی از فروش'!I:I,'درآمد ناشی از فروش'!A:A,A25:B25)</f>
        <v>0</v>
      </c>
      <c r="I25" s="154">
        <v>0</v>
      </c>
      <c r="J25" s="153">
        <f t="shared" si="0"/>
        <v>50354794280</v>
      </c>
      <c r="K25" s="154"/>
      <c r="L25" s="153" cm="1">
        <f t="array" ref="L25:M25">SUMIFS('سود اوراق بهادار'!T:T,'سود اوراق بهادار'!A:A,A25:B25)</f>
        <v>22999960593</v>
      </c>
      <c r="M25" s="154">
        <v>0</v>
      </c>
      <c r="N25" s="153" cm="1">
        <f t="array" ref="N25:O25">SUMIFS('درآمد ناشی از تغییر قیمت اوراق'!Q:Q,'درآمد ناشی از تغییر قیمت اوراق'!A:A,A25:B25)</f>
        <v>27354833687</v>
      </c>
      <c r="O25" s="154">
        <v>0</v>
      </c>
      <c r="P25" s="155" cm="1">
        <f t="array" ref="P25:Q25">SUMIFS('درآمد ناشی از فروش'!Q:Q,'درآمد ناشی از فروش'!A:A,A25:B25)</f>
        <v>0</v>
      </c>
      <c r="Q25" s="154">
        <v>0</v>
      </c>
      <c r="R25" s="155">
        <f t="shared" si="1"/>
        <v>50354794280</v>
      </c>
    </row>
    <row r="26" spans="1:18" ht="21.75" customHeight="1" x14ac:dyDescent="0.2">
      <c r="A26" s="152" t="s">
        <v>191</v>
      </c>
      <c r="B26" s="152"/>
      <c r="D26" s="153" cm="1">
        <f t="array" ref="D26:E26">SUMIFS('سود اوراق بهادار'!N:N,'سود اوراق بهادار'!A:A,A26:B26)</f>
        <v>67537015478</v>
      </c>
      <c r="E26" s="154">
        <v>0</v>
      </c>
      <c r="F26" s="153">
        <f>SUMIFS('درآمد ناشی از تغییر قیمت اوراق'!I:I,'درآمد ناشی از تغییر قیمت اوراق'!A:A,A26)</f>
        <v>15238197576</v>
      </c>
      <c r="G26" s="154"/>
      <c r="H26" s="155" cm="1">
        <f t="array" ref="H26:I26">SUMIFS('درآمد ناشی از فروش'!I:I,'درآمد ناشی از فروش'!A:A,A26:B26)</f>
        <v>0</v>
      </c>
      <c r="I26" s="154">
        <v>0</v>
      </c>
      <c r="J26" s="153">
        <f t="shared" si="0"/>
        <v>82775213054</v>
      </c>
      <c r="K26" s="154"/>
      <c r="L26" s="153" cm="1">
        <f t="array" ref="L26:M26">SUMIFS('سود اوراق بهادار'!T:T,'سود اوراق بهادار'!A:A,A26:B26)</f>
        <v>227156134152</v>
      </c>
      <c r="M26" s="154">
        <v>0</v>
      </c>
      <c r="N26" s="153" cm="1">
        <f t="array" ref="N26:O26">SUMIFS('درآمد ناشی از تغییر قیمت اوراق'!Q:Q,'درآمد ناشی از تغییر قیمت اوراق'!A:A,A26:B26)</f>
        <v>49809000419</v>
      </c>
      <c r="O26" s="154">
        <v>0</v>
      </c>
      <c r="P26" s="155" cm="1">
        <f t="array" ref="P26:Q26">SUMIFS('درآمد ناشی از فروش'!Q:Q,'درآمد ناشی از فروش'!A:A,A26:B26)</f>
        <v>0</v>
      </c>
      <c r="Q26" s="154">
        <v>0</v>
      </c>
      <c r="R26" s="155">
        <f t="shared" si="1"/>
        <v>276965134571</v>
      </c>
    </row>
    <row r="27" spans="1:18" ht="21.75" customHeight="1" x14ac:dyDescent="0.2">
      <c r="A27" s="152" t="s">
        <v>181</v>
      </c>
      <c r="B27" s="152"/>
      <c r="D27" s="153" cm="1">
        <f t="array" ref="D27:E27">SUMIFS('سود اوراق بهادار'!N:N,'سود اوراق بهادار'!A:A,A27:B27)</f>
        <v>38772264679</v>
      </c>
      <c r="E27" s="154">
        <v>0</v>
      </c>
      <c r="F27" s="153">
        <f>SUMIFS('درآمد ناشی از تغییر قیمت اوراق'!I:I,'درآمد ناشی از تغییر قیمت اوراق'!A:A,A27)</f>
        <v>0</v>
      </c>
      <c r="G27" s="154"/>
      <c r="H27" s="155" cm="1">
        <f t="array" ref="H27:I27">SUMIFS('درآمد ناشی از فروش'!I:I,'درآمد ناشی از فروش'!A:A,A27:B27)</f>
        <v>0</v>
      </c>
      <c r="I27" s="154">
        <v>0</v>
      </c>
      <c r="J27" s="153">
        <f t="shared" si="0"/>
        <v>38772264679</v>
      </c>
      <c r="K27" s="154"/>
      <c r="L27" s="153" cm="1">
        <f t="array" ref="L27:M27">SUMIFS('سود اوراق بهادار'!T:T,'سود اوراق بهادار'!A:A,A27:B27)</f>
        <v>174726592126</v>
      </c>
      <c r="M27" s="154">
        <v>0</v>
      </c>
      <c r="N27" s="153" cm="1">
        <f t="array" ref="N27:O27">SUMIFS('درآمد ناشی از تغییر قیمت اوراق'!Q:Q,'درآمد ناشی از تغییر قیمت اوراق'!A:A,A27:B27)</f>
        <v>-271875000</v>
      </c>
      <c r="O27" s="154">
        <v>0</v>
      </c>
      <c r="P27" s="155" cm="1">
        <f t="array" ref="P27:Q27">SUMIFS('درآمد ناشی از فروش'!Q:Q,'درآمد ناشی از فروش'!A:A,A27:B27)</f>
        <v>0</v>
      </c>
      <c r="Q27" s="154">
        <v>0</v>
      </c>
      <c r="R27" s="155">
        <f t="shared" si="1"/>
        <v>174454717126</v>
      </c>
    </row>
    <row r="28" spans="1:18" ht="21.75" customHeight="1" x14ac:dyDescent="0.2">
      <c r="A28" s="207" t="s">
        <v>281</v>
      </c>
      <c r="B28" s="207"/>
      <c r="D28" s="153" cm="1">
        <f t="array" ref="D28:E28">SUMIFS('سود اوراق بهادار'!N:N,'سود اوراق بهادار'!A:A,A28:B28)</f>
        <v>6064283414</v>
      </c>
      <c r="E28" s="154">
        <v>0</v>
      </c>
      <c r="F28" s="153">
        <f>SUMIFS('درآمد ناشی از تغییر قیمت اوراق'!I:I,'درآمد ناشی از تغییر قیمت اوراق'!A:A,A28)</f>
        <v>-123517181</v>
      </c>
      <c r="G28" s="154"/>
      <c r="H28" s="155" cm="1">
        <f t="array" ref="H28:I28">SUMIFS('درآمد ناشی از فروش'!I:I,'درآمد ناشی از فروش'!A:A,A28:B28)</f>
        <v>0</v>
      </c>
      <c r="I28" s="154">
        <v>0</v>
      </c>
      <c r="J28" s="153">
        <f t="shared" si="0"/>
        <v>5940766233</v>
      </c>
      <c r="K28" s="154"/>
      <c r="L28" s="153" cm="1">
        <f t="array" ref="L28:M28">SUMIFS('سود اوراق بهادار'!T:T,'سود اوراق بهادار'!A:A,A28:B28)</f>
        <v>6064283414</v>
      </c>
      <c r="M28" s="154">
        <v>0</v>
      </c>
      <c r="N28" s="153" cm="1">
        <f t="array" ref="N28:O28">SUMIFS('درآمد ناشی از تغییر قیمت اوراق'!Q:Q,'درآمد ناشی از تغییر قیمت اوراق'!A:A,A28:B28)</f>
        <v>-123517181</v>
      </c>
      <c r="O28" s="154">
        <v>0</v>
      </c>
      <c r="P28" s="155" cm="1">
        <f t="array" ref="P28:Q28">SUMIFS('درآمد ناشی از فروش'!Q:Q,'درآمد ناشی از فروش'!A:A,A28:B28)</f>
        <v>0</v>
      </c>
      <c r="Q28" s="154">
        <v>0</v>
      </c>
      <c r="R28" s="155">
        <f t="shared" si="1"/>
        <v>5940766233</v>
      </c>
    </row>
    <row r="29" spans="1:18" ht="21.75" customHeight="1" x14ac:dyDescent="0.2">
      <c r="A29" s="152" t="s">
        <v>69</v>
      </c>
      <c r="B29" s="152"/>
      <c r="D29" s="153" cm="1">
        <f t="array" ref="D29:E29">SUMIFS('سود اوراق بهادار'!N:N,'سود اوراق بهادار'!A:A,A29:B29)</f>
        <v>10188768030</v>
      </c>
      <c r="E29" s="154">
        <v>0</v>
      </c>
      <c r="F29" s="153">
        <f>SUMIFS('درآمد ناشی از تغییر قیمت اوراق'!I:I,'درآمد ناشی از تغییر قیمت اوراق'!A:A,A29)</f>
        <v>2408390180</v>
      </c>
      <c r="G29" s="154"/>
      <c r="H29" s="155" cm="1">
        <f t="array" ref="H29:I29">SUMIFS('درآمد ناشی از فروش'!I:I,'درآمد ناشی از فروش'!A:A,A29:B29)</f>
        <v>0</v>
      </c>
      <c r="I29" s="154">
        <v>0</v>
      </c>
      <c r="J29" s="153">
        <f t="shared" si="0"/>
        <v>12597158210</v>
      </c>
      <c r="K29" s="154"/>
      <c r="L29" s="153" cm="1">
        <f t="array" ref="L29:M29">SUMIFS('سود اوراق بهادار'!T:T,'سود اوراق بهادار'!A:A,A29:B29)</f>
        <v>89758768116</v>
      </c>
      <c r="M29" s="154">
        <v>0</v>
      </c>
      <c r="N29" s="153" cm="1">
        <f t="array" ref="N29:O29">SUMIFS('درآمد ناشی از تغییر قیمت اوراق'!Q:Q,'درآمد ناشی از تغییر قیمت اوراق'!A:A,A29:B29)</f>
        <v>-13673359491</v>
      </c>
      <c r="O29" s="154">
        <v>0</v>
      </c>
      <c r="P29" s="155" cm="1">
        <f t="array" ref="P29:Q29">SUMIFS('درآمد ناشی از فروش'!Q:Q,'درآمد ناشی از فروش'!A:A,A29:B29)</f>
        <v>0</v>
      </c>
      <c r="Q29" s="154">
        <v>0</v>
      </c>
      <c r="R29" s="155">
        <f t="shared" si="1"/>
        <v>76085408625</v>
      </c>
    </row>
    <row r="30" spans="1:18" ht="21.75" customHeight="1" x14ac:dyDescent="0.2">
      <c r="A30" s="152" t="s">
        <v>75</v>
      </c>
      <c r="B30" s="152"/>
      <c r="D30" s="153" cm="1">
        <f t="array" ref="D30:E30">SUMIFS('سود اوراق بهادار'!N:N,'سود اوراق بهادار'!A:A,A30:B30)</f>
        <v>18925538765</v>
      </c>
      <c r="E30" s="154">
        <v>0</v>
      </c>
      <c r="F30" s="153">
        <f>SUMIFS('درآمد ناشی از تغییر قیمت اوراق'!I:I,'درآمد ناشی از تغییر قیمت اوراق'!A:A,A30)</f>
        <v>0</v>
      </c>
      <c r="G30" s="154"/>
      <c r="H30" s="155" cm="1">
        <f t="array" ref="H30:I30">SUMIFS('درآمد ناشی از فروش'!I:I,'درآمد ناشی از فروش'!A:A,A30:B30)</f>
        <v>0</v>
      </c>
      <c r="I30" s="154">
        <v>0</v>
      </c>
      <c r="J30" s="153">
        <f t="shared" si="0"/>
        <v>18925538765</v>
      </c>
      <c r="K30" s="154"/>
      <c r="L30" s="153" cm="1">
        <f t="array" ref="L30:M30">SUMIFS('سود اوراق بهادار'!T:T,'سود اوراق بهادار'!A:A,A30:B30)</f>
        <v>157410689450</v>
      </c>
      <c r="M30" s="154">
        <v>0</v>
      </c>
      <c r="N30" s="153" cm="1">
        <f t="array" ref="N30:O30">SUMIFS('درآمد ناشی از تغییر قیمت اوراق'!Q:Q,'درآمد ناشی از تغییر قیمت اوراق'!A:A,A30:B30)</f>
        <v>-90625000</v>
      </c>
      <c r="O30" s="154">
        <v>0</v>
      </c>
      <c r="P30" s="155" cm="1">
        <f t="array" ref="P30:Q30">SUMIFS('درآمد ناشی از فروش'!Q:Q,'درآمد ناشی از فروش'!A:A,A30:B30)</f>
        <v>0</v>
      </c>
      <c r="Q30" s="154">
        <v>0</v>
      </c>
      <c r="R30" s="155">
        <f t="shared" si="1"/>
        <v>157320064450</v>
      </c>
    </row>
    <row r="31" spans="1:18" ht="21.75" customHeight="1" x14ac:dyDescent="0.2">
      <c r="A31" s="152" t="s">
        <v>188</v>
      </c>
      <c r="B31" s="152"/>
      <c r="D31" s="153" cm="1">
        <f t="array" ref="D31:E31">SUMIFS('سود اوراق بهادار'!N:N,'سود اوراق بهادار'!A:A,A31:B31)</f>
        <v>39110825160</v>
      </c>
      <c r="E31" s="154">
        <v>0</v>
      </c>
      <c r="F31" s="153">
        <f>SUMIFS('درآمد ناشی از تغییر قیمت اوراق'!I:I,'درآمد ناشی از تغییر قیمت اوراق'!A:A,A31)</f>
        <v>0</v>
      </c>
      <c r="G31" s="154"/>
      <c r="H31" s="155" cm="1">
        <f t="array" ref="H31:I31">SUMIFS('درآمد ناشی از فروش'!I:I,'درآمد ناشی از فروش'!A:A,A31:B31)</f>
        <v>0</v>
      </c>
      <c r="I31" s="154">
        <v>0</v>
      </c>
      <c r="J31" s="153">
        <f t="shared" si="0"/>
        <v>39110825160</v>
      </c>
      <c r="K31" s="154"/>
      <c r="L31" s="153" cm="1">
        <f t="array" ref="L31:M31">SUMIFS('سود اوراق بهادار'!T:T,'سود اوراق بهادار'!A:A,A31:B31)</f>
        <v>119104415067</v>
      </c>
      <c r="M31" s="154">
        <v>0</v>
      </c>
      <c r="N31" s="153" cm="1">
        <f t="array" ref="N31:O31">SUMIFS('درآمد ناشی از تغییر قیمت اوراق'!Q:Q,'درآمد ناشی از تغییر قیمت اوراق'!A:A,A31:B31)</f>
        <v>-506243836</v>
      </c>
      <c r="O31" s="154">
        <v>0</v>
      </c>
      <c r="P31" s="155" cm="1">
        <f t="array" ref="P31:Q31">SUMIFS('درآمد ناشی از فروش'!Q:Q,'درآمد ناشی از فروش'!A:A,A31:B31)</f>
        <v>0</v>
      </c>
      <c r="Q31" s="154">
        <v>0</v>
      </c>
      <c r="R31" s="155">
        <f t="shared" si="1"/>
        <v>118598171231</v>
      </c>
    </row>
    <row r="32" spans="1:18" ht="21.75" customHeight="1" x14ac:dyDescent="0.2">
      <c r="A32" s="152" t="s">
        <v>66</v>
      </c>
      <c r="B32" s="152"/>
      <c r="D32" s="153" cm="1">
        <f t="array" ref="D32:E32">SUMIFS('سود اوراق بهادار'!N:N,'سود اوراق بهادار'!A:A,A32:B32)</f>
        <v>33764989883</v>
      </c>
      <c r="E32" s="154">
        <v>0</v>
      </c>
      <c r="F32" s="153">
        <f>SUMIFS('درآمد ناشی از تغییر قیمت اوراق'!I:I,'درآمد ناشی از تغییر قیمت اوراق'!A:A,A32)</f>
        <v>0</v>
      </c>
      <c r="G32" s="154"/>
      <c r="H32" s="155" cm="1">
        <f t="array" ref="H32:I32">SUMIFS('درآمد ناشی از فروش'!I:I,'درآمد ناشی از فروش'!A:A,A32:B32)</f>
        <v>0</v>
      </c>
      <c r="I32" s="154">
        <v>0</v>
      </c>
      <c r="J32" s="153">
        <f t="shared" si="0"/>
        <v>33764989883</v>
      </c>
      <c r="K32" s="154"/>
      <c r="L32" s="153" cm="1">
        <f t="array" ref="L32:M32">SUMIFS('سود اوراق بهادار'!T:T,'سود اوراق بهادار'!A:A,A32:B32)</f>
        <v>391728891518</v>
      </c>
      <c r="M32" s="154">
        <v>0</v>
      </c>
      <c r="N32" s="153" cm="1">
        <f t="array" ref="N32:O32">SUMIFS('درآمد ناشی از تغییر قیمت اوراق'!Q:Q,'درآمد ناشی از تغییر قیمت اوراق'!A:A,A32:B32)</f>
        <v>-120000000</v>
      </c>
      <c r="O32" s="154">
        <v>0</v>
      </c>
      <c r="P32" s="155" cm="1">
        <f t="array" ref="P32:Q32">SUMIFS('درآمد ناشی از فروش'!Q:Q,'درآمد ناشی از فروش'!A:A,A32:B32)</f>
        <v>0</v>
      </c>
      <c r="Q32" s="154">
        <v>0</v>
      </c>
      <c r="R32" s="155">
        <f>L32+N32+P32</f>
        <v>391608891518</v>
      </c>
    </row>
    <row r="33" spans="1:19" ht="21.75" customHeight="1" x14ac:dyDescent="0.2">
      <c r="A33" s="152" t="s">
        <v>72</v>
      </c>
      <c r="B33" s="152"/>
      <c r="D33" s="153" cm="1">
        <f t="array" ref="D33:E33">SUMIFS('سود اوراق بهادار'!N:N,'سود اوراق بهادار'!A:A,A33:B33)</f>
        <v>37924638282</v>
      </c>
      <c r="E33" s="154">
        <v>0</v>
      </c>
      <c r="F33" s="153">
        <f>SUMIFS('درآمد ناشی از تغییر قیمت اوراق'!I:I,'درآمد ناشی از تغییر قیمت اوراق'!A:A,A33)</f>
        <v>-81255269812</v>
      </c>
      <c r="G33" s="154"/>
      <c r="H33" s="155" cm="1">
        <f t="array" ref="H33:I33">SUMIFS('درآمد ناشی از فروش'!I:I,'درآمد ناشی از فروش'!A:A,A33:B33)</f>
        <v>0</v>
      </c>
      <c r="I33" s="154">
        <v>0</v>
      </c>
      <c r="J33" s="153">
        <f t="shared" si="0"/>
        <v>-43330631530</v>
      </c>
      <c r="K33" s="154"/>
      <c r="L33" s="153" cm="1">
        <f t="array" ref="L33:M33">SUMIFS('سود اوراق بهادار'!T:T,'سود اوراق بهادار'!A:A,A33:B33)</f>
        <v>395581934183</v>
      </c>
      <c r="M33" s="154">
        <v>0</v>
      </c>
      <c r="N33" s="153" cm="1">
        <f t="array" ref="N33:O33">SUMIFS('درآمد ناشی از تغییر قیمت اوراق'!Q:Q,'درآمد ناشی از تغییر قیمت اوراق'!A:A,A33:B33)</f>
        <v>-9500777671</v>
      </c>
      <c r="O33" s="154">
        <v>0</v>
      </c>
      <c r="P33" s="155" cm="1">
        <f t="array" ref="P33:Q33">SUMIFS('درآمد ناشی از فروش'!Q:Q,'درآمد ناشی از فروش'!A:A,A33:B33)</f>
        <v>0</v>
      </c>
      <c r="Q33" s="154">
        <v>0</v>
      </c>
      <c r="R33" s="155">
        <f t="shared" si="1"/>
        <v>386081156512</v>
      </c>
    </row>
    <row r="34" spans="1:19" ht="21.75" customHeight="1" x14ac:dyDescent="0.2">
      <c r="A34" s="152" t="s">
        <v>248</v>
      </c>
      <c r="B34" s="152"/>
      <c r="D34" s="153" cm="1">
        <f t="array" ref="D34:E34">SUMIFS('سود اوراق بهادار'!N:N,'سود اوراق بهادار'!A:A,A34:B34)</f>
        <v>9305979733</v>
      </c>
      <c r="E34" s="154">
        <v>0</v>
      </c>
      <c r="F34" s="153">
        <f>SUMIFS('درآمد ناشی از تغییر قیمت اوراق'!I:I,'درآمد ناشی از تغییر قیمت اوراق'!A:A,A34)</f>
        <v>0</v>
      </c>
      <c r="G34" s="154"/>
      <c r="H34" s="155" cm="1">
        <f t="array" ref="H34:I34">SUMIFS('درآمد ناشی از فروش'!I:I,'درآمد ناشی از فروش'!A:A,A34:B34)</f>
        <v>0</v>
      </c>
      <c r="I34" s="154">
        <v>0</v>
      </c>
      <c r="J34" s="153">
        <f t="shared" si="0"/>
        <v>9305979733</v>
      </c>
      <c r="K34" s="154"/>
      <c r="L34" s="153" cm="1">
        <f t="array" ref="L34:M34">SUMIFS('سود اوراق بهادار'!T:T,'سود اوراق بهادار'!A:A,A34:B34)</f>
        <v>26462875218</v>
      </c>
      <c r="M34" s="154">
        <v>0</v>
      </c>
      <c r="N34" s="153" cm="1">
        <f t="array" ref="N34:O34">SUMIFS('درآمد ناشی از تغییر قیمت اوراق'!Q:Q,'درآمد ناشی از تغییر قیمت اوراق'!A:A,A34:B34)</f>
        <v>-197318070</v>
      </c>
      <c r="O34" s="154">
        <v>0</v>
      </c>
      <c r="P34" s="155" cm="1">
        <f t="array" ref="P34:Q34">SUMIFS('درآمد ناشی از فروش'!Q:Q,'درآمد ناشی از فروش'!A:A,A34:B34)</f>
        <v>0</v>
      </c>
      <c r="Q34" s="154">
        <v>0</v>
      </c>
      <c r="R34" s="155">
        <f t="shared" si="1"/>
        <v>26265557148</v>
      </c>
    </row>
    <row r="35" spans="1:19" ht="21.75" customHeight="1" x14ac:dyDescent="0.2">
      <c r="A35" s="152" t="s">
        <v>246</v>
      </c>
      <c r="B35" s="152"/>
      <c r="D35" s="153" cm="1">
        <f t="array" ref="D35:E35">SUMIFS('سود اوراق بهادار'!N:N,'سود اوراق بهادار'!A:A,A35:B35)</f>
        <v>28592118537</v>
      </c>
      <c r="E35" s="154">
        <v>0</v>
      </c>
      <c r="F35" s="153">
        <f>SUMIFS('درآمد ناشی از تغییر قیمت اوراق'!I:I,'درآمد ناشی از تغییر قیمت اوراق'!A:A,A35)</f>
        <v>0</v>
      </c>
      <c r="G35" s="154"/>
      <c r="H35" s="155" cm="1">
        <f t="array" ref="H35:I35">SUMIFS('درآمد ناشی از فروش'!I:I,'درآمد ناشی از فروش'!A:A,A35:B35)</f>
        <v>0</v>
      </c>
      <c r="I35" s="154">
        <v>0</v>
      </c>
      <c r="J35" s="153">
        <f t="shared" si="0"/>
        <v>28592118537</v>
      </c>
      <c r="K35" s="154"/>
      <c r="L35" s="153" cm="1">
        <f t="array" ref="L35:M35">SUMIFS('سود اوراق بهادار'!T:T,'سود اوراق بهادار'!A:A,A35:B35)</f>
        <v>81305750365</v>
      </c>
      <c r="M35" s="154">
        <v>0</v>
      </c>
      <c r="N35" s="153" cm="1">
        <f t="array" ref="N35:O35">SUMIFS('درآمد ناشی از تغییر قیمت اوراق'!Q:Q,'درآمد ناشی از تغییر قیمت اوراق'!A:A,A35:B35)</f>
        <v>-606121315</v>
      </c>
      <c r="O35" s="154">
        <v>0</v>
      </c>
      <c r="P35" s="155" cm="1">
        <f t="array" ref="P35:Q35">SUMIFS('درآمد ناشی از فروش'!Q:Q,'درآمد ناشی از فروش'!A:A,A35:B35)</f>
        <v>0</v>
      </c>
      <c r="Q35" s="154">
        <v>0</v>
      </c>
      <c r="R35" s="155">
        <f>L35+N35+P35</f>
        <v>80699629050</v>
      </c>
    </row>
    <row r="36" spans="1:19" ht="21.75" customHeight="1" x14ac:dyDescent="0.2">
      <c r="A36" s="152" t="s">
        <v>280</v>
      </c>
      <c r="B36" s="152"/>
      <c r="D36" s="153" cm="1">
        <f t="array" ref="D36:E36">SUMIFS('سود اوراق بهادار'!N:N,'سود اوراق بهادار'!A:A,A36:B36)</f>
        <v>17756630155</v>
      </c>
      <c r="E36" s="154">
        <v>0</v>
      </c>
      <c r="F36" s="153">
        <f>SUMIFS('درآمد ناشی از تغییر قیمت اوراق'!I:I,'درآمد ناشی از تغییر قیمت اوراق'!A:A,A36)</f>
        <v>2874499273</v>
      </c>
      <c r="G36" s="154"/>
      <c r="H36" s="155" cm="1">
        <f t="array" ref="H36:I36">SUMIFS('درآمد ناشی از فروش'!I:I,'درآمد ناشی از فروش'!A:A,A36:B36)</f>
        <v>0</v>
      </c>
      <c r="I36" s="154">
        <v>0</v>
      </c>
      <c r="J36" s="153">
        <f t="shared" si="0"/>
        <v>20631129428</v>
      </c>
      <c r="K36" s="154"/>
      <c r="L36" s="153" cm="1">
        <f t="array" ref="L36:M36">SUMIFS('سود اوراق بهادار'!T:T,'سود اوراق بهادار'!A:A,A36:B36)</f>
        <v>17756630155</v>
      </c>
      <c r="M36" s="154">
        <v>0</v>
      </c>
      <c r="N36" s="153" cm="1">
        <f t="array" ref="N36:O36">SUMIFS('درآمد ناشی از تغییر قیمت اوراق'!Q:Q,'درآمد ناشی از تغییر قیمت اوراق'!A:A,A36:B36)</f>
        <v>2874499273</v>
      </c>
      <c r="O36" s="154">
        <v>0</v>
      </c>
      <c r="P36" s="155" cm="1">
        <f t="array" ref="P36:Q36">SUMIFS('درآمد ناشی از فروش'!Q:Q,'درآمد ناشی از فروش'!A:A,A36:B36)</f>
        <v>0</v>
      </c>
      <c r="Q36" s="154">
        <v>0</v>
      </c>
      <c r="R36" s="155">
        <f t="shared" si="1"/>
        <v>20631129428</v>
      </c>
    </row>
    <row r="37" spans="1:19" ht="21.75" customHeight="1" x14ac:dyDescent="0.2">
      <c r="A37" s="152" t="s">
        <v>47</v>
      </c>
      <c r="B37" s="152"/>
      <c r="D37" s="153" cm="1">
        <f t="array" ref="D37:E37">SUMIFS('سود اوراق بهادار'!N:N,'سود اوراق بهادار'!A:A,A37:B37)</f>
        <v>0</v>
      </c>
      <c r="E37" s="154">
        <v>0</v>
      </c>
      <c r="F37" s="153">
        <f>SUMIFS('درآمد ناشی از تغییر قیمت اوراق'!I:I,'درآمد ناشی از تغییر قیمت اوراق'!A:A,A37)</f>
        <v>429724099</v>
      </c>
      <c r="G37" s="154"/>
      <c r="H37" s="155" cm="1">
        <f t="array" ref="H37:I37">SUMIFS('درآمد ناشی از فروش'!I:I,'درآمد ناشی از فروش'!A:A,A37:B37)</f>
        <v>0</v>
      </c>
      <c r="I37" s="154">
        <v>0</v>
      </c>
      <c r="J37" s="153">
        <f t="shared" si="0"/>
        <v>429724099</v>
      </c>
      <c r="K37" s="154"/>
      <c r="L37" s="153" cm="1">
        <f t="array" ref="L37:M37">SUMIFS('سود اوراق بهادار'!T:T,'سود اوراق بهادار'!A:A,A37:B37)</f>
        <v>0</v>
      </c>
      <c r="M37" s="154">
        <v>0</v>
      </c>
      <c r="N37" s="153" cm="1">
        <f t="array" ref="N37:O37">SUMIFS('درآمد ناشی از تغییر قیمت اوراق'!Q:Q,'درآمد ناشی از تغییر قیمت اوراق'!A:A,A37:B37)</f>
        <v>2381785598</v>
      </c>
      <c r="O37" s="154">
        <v>0</v>
      </c>
      <c r="P37" s="155" cm="1">
        <f t="array" ref="P37:Q37">SUMIFS('درآمد ناشی از فروش'!Q:Q,'درآمد ناشی از فروش'!A:A,A37:B37)</f>
        <v>0</v>
      </c>
      <c r="Q37" s="154">
        <v>0</v>
      </c>
      <c r="R37" s="155">
        <f t="shared" si="1"/>
        <v>2381785598</v>
      </c>
    </row>
    <row r="38" spans="1:19" ht="21.75" customHeight="1" x14ac:dyDescent="0.2">
      <c r="A38" s="152" t="s">
        <v>54</v>
      </c>
      <c r="B38" s="152"/>
      <c r="D38" s="153" cm="1">
        <f t="array" ref="D38:E38">SUMIFS('سود اوراق بهادار'!N:N,'سود اوراق بهادار'!A:A,A38:B38)</f>
        <v>0</v>
      </c>
      <c r="E38" s="154">
        <v>0</v>
      </c>
      <c r="F38" s="153">
        <f>SUMIFS('درآمد ناشی از تغییر قیمت اوراق'!I:I,'درآمد ناشی از تغییر قیمت اوراق'!A:A,A38)</f>
        <v>392796793</v>
      </c>
      <c r="G38" s="154"/>
      <c r="H38" s="155" cm="1">
        <f t="array" ref="H38:I38">SUMIFS('درآمد ناشی از فروش'!I:I,'درآمد ناشی از فروش'!A:A,A38:B38)</f>
        <v>0</v>
      </c>
      <c r="I38" s="154">
        <v>0</v>
      </c>
      <c r="J38" s="153">
        <f t="shared" si="0"/>
        <v>392796793</v>
      </c>
      <c r="K38" s="154"/>
      <c r="L38" s="153" cm="1">
        <f t="array" ref="L38:M38">SUMIFS('سود اوراق بهادار'!T:T,'سود اوراق بهادار'!A:A,A38:B38)</f>
        <v>0</v>
      </c>
      <c r="M38" s="154">
        <v>0</v>
      </c>
      <c r="N38" s="153" cm="1">
        <f t="array" ref="N38:O38">SUMIFS('درآمد ناشی از تغییر قیمت اوراق'!Q:Q,'درآمد ناشی از تغییر قیمت اوراق'!A:A,A38:B38)</f>
        <v>2930150843</v>
      </c>
      <c r="O38" s="154">
        <v>0</v>
      </c>
      <c r="P38" s="155" cm="1">
        <f t="array" ref="P38:Q38">SUMIFS('درآمد ناشی از فروش'!Q:Q,'درآمد ناشی از فروش'!A:A,A38:B38)</f>
        <v>0</v>
      </c>
      <c r="Q38" s="154">
        <v>0</v>
      </c>
      <c r="R38" s="155">
        <f t="shared" si="1"/>
        <v>2930150843</v>
      </c>
    </row>
    <row r="39" spans="1:19" ht="21.75" customHeight="1" x14ac:dyDescent="0.2">
      <c r="A39" s="152" t="s">
        <v>51</v>
      </c>
      <c r="B39" s="152"/>
      <c r="D39" s="153" cm="1">
        <f t="array" ref="D39:E39">SUMIFS('سود اوراق بهادار'!N:N,'سود اوراق بهادار'!A:A,A39:B39)</f>
        <v>0</v>
      </c>
      <c r="E39" s="154">
        <v>0</v>
      </c>
      <c r="F39" s="153">
        <f>SUMIFS('درآمد ناشی از تغییر قیمت اوراق'!I:I,'درآمد ناشی از تغییر قیمت اوراق'!A:A,A39)</f>
        <v>1025842032</v>
      </c>
      <c r="G39" s="154"/>
      <c r="H39" s="155" cm="1">
        <f t="array" ref="H39:I39">SUMIFS('درآمد ناشی از فروش'!I:I,'درآمد ناشی از فروش'!A:A,A39:B39)</f>
        <v>0</v>
      </c>
      <c r="I39" s="154">
        <v>0</v>
      </c>
      <c r="J39" s="153">
        <f t="shared" si="0"/>
        <v>1025842032</v>
      </c>
      <c r="K39" s="154"/>
      <c r="L39" s="153" cm="1">
        <f t="array" ref="L39:M39">SUMIFS('سود اوراق بهادار'!T:T,'سود اوراق بهادار'!A:A,A39:B39)</f>
        <v>0</v>
      </c>
      <c r="M39" s="154">
        <v>0</v>
      </c>
      <c r="N39" s="153" cm="1">
        <f t="array" ref="N39:O39">SUMIFS('درآمد ناشی از تغییر قیمت اوراق'!Q:Q,'درآمد ناشی از تغییر قیمت اوراق'!A:A,A39:B39)</f>
        <v>13214248483</v>
      </c>
      <c r="O39" s="154">
        <v>0</v>
      </c>
      <c r="P39" s="155" cm="1">
        <f t="array" ref="P39:Q39">SUMIFS('درآمد ناشی از فروش'!Q:Q,'درآمد ناشی از فروش'!A:A,A39:B39)</f>
        <v>0</v>
      </c>
      <c r="Q39" s="154">
        <v>0</v>
      </c>
      <c r="R39" s="155">
        <f t="shared" si="1"/>
        <v>13214248483</v>
      </c>
    </row>
    <row r="40" spans="1:19" ht="21.75" thickBot="1" x14ac:dyDescent="0.25">
      <c r="A40" s="249"/>
      <c r="B40" s="249"/>
      <c r="D40" s="81">
        <f>SUM(D9:D39)</f>
        <v>415772886938</v>
      </c>
      <c r="E40" s="68"/>
      <c r="F40" s="81">
        <f>SUM(F9:F39)</f>
        <v>-31654503353</v>
      </c>
      <c r="G40" s="68"/>
      <c r="H40" s="81">
        <f>SUM(H9:H39)</f>
        <v>0</v>
      </c>
      <c r="I40" s="68"/>
      <c r="J40" s="81">
        <f>SUM(J9:J39)</f>
        <v>384118383585</v>
      </c>
      <c r="K40" s="68"/>
      <c r="L40" s="81">
        <f>SUM(L9:L39)</f>
        <v>2641783282381</v>
      </c>
      <c r="M40" s="68"/>
      <c r="N40" s="81">
        <f>SUM(N9:N39)</f>
        <v>490704094824</v>
      </c>
      <c r="O40" s="68"/>
      <c r="P40" s="81">
        <f>SUM(P9:P39)</f>
        <v>452518916312</v>
      </c>
      <c r="Q40" s="68"/>
      <c r="R40" s="81">
        <f>SUM(R9:R39)</f>
        <v>3585006293517</v>
      </c>
    </row>
    <row r="45" spans="1:19" x14ac:dyDescent="0.2">
      <c r="D45" s="146"/>
      <c r="E45" s="146"/>
      <c r="F45" s="146"/>
      <c r="G45" s="146"/>
      <c r="H45" s="146"/>
      <c r="I45" s="146"/>
      <c r="J45" s="146"/>
      <c r="K45" s="146"/>
      <c r="L45" s="146"/>
      <c r="M45" s="146"/>
      <c r="N45" s="146"/>
      <c r="O45" s="146"/>
      <c r="P45" s="146"/>
      <c r="Q45" s="146"/>
      <c r="R45" s="146"/>
      <c r="S45" s="146"/>
    </row>
  </sheetData>
  <sheetProtection algorithmName="SHA-512" hashValue="RuWL8NwkvClj0QdW+1UsfhTDI4mABJDyV4uYdHyMX4iE3QsZHcvjJQSTPYJh8e2PYf4Kx9Jkphma/YMjjNaRJw==" saltValue="pMdM8Qt2NlFeChkqC63pTw==" spinCount="100000" sheet="1" objects="1" scenarios="1" selectLockedCells="1" autoFilter="0" selectUnlockedCells="1"/>
  <sortState xmlns:xlrd2="http://schemas.microsoft.com/office/spreadsheetml/2017/richdata2" ref="A9:R39">
    <sortCondition descending="1" ref="R9:R39"/>
  </sortState>
  <mergeCells count="16">
    <mergeCell ref="A7:B8"/>
    <mergeCell ref="A40:B40"/>
    <mergeCell ref="A1:R1"/>
    <mergeCell ref="A2:R2"/>
    <mergeCell ref="A3:R3"/>
    <mergeCell ref="B5:R5"/>
    <mergeCell ref="D6:J6"/>
    <mergeCell ref="L6:R6"/>
    <mergeCell ref="H7:H8"/>
    <mergeCell ref="F7:F8"/>
    <mergeCell ref="D7:D8"/>
    <mergeCell ref="R7:R8"/>
    <mergeCell ref="P7:P8"/>
    <mergeCell ref="N7:N8"/>
    <mergeCell ref="L7:L8"/>
    <mergeCell ref="J7:J8"/>
  </mergeCells>
  <phoneticPr fontId="23" type="noConversion"/>
  <pageMargins left="0.39" right="0.39" top="0.39" bottom="0.39" header="0" footer="0"/>
  <pageSetup paperSize="9" scale="65" fitToHeight="0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6" tint="0.59999389629810485"/>
    <pageSetUpPr fitToPage="1"/>
  </sheetPr>
  <dimension ref="A1:N49"/>
  <sheetViews>
    <sheetView rightToLeft="1" view="pageBreakPreview" zoomScaleNormal="85" zoomScaleSheetLayoutView="100" workbookViewId="0">
      <selection activeCell="H16" sqref="H16"/>
    </sheetView>
  </sheetViews>
  <sheetFormatPr defaultRowHeight="12.75" x14ac:dyDescent="0.2"/>
  <cols>
    <col min="1" max="1" width="5.140625" customWidth="1"/>
    <col min="2" max="2" width="20.140625" customWidth="1"/>
    <col min="3" max="3" width="1.28515625" customWidth="1"/>
    <col min="4" max="4" width="26.5703125" bestFit="1" customWidth="1"/>
    <col min="5" max="5" width="1.28515625" customWidth="1"/>
    <col min="6" max="6" width="14.28515625" customWidth="1"/>
    <col min="7" max="7" width="1.28515625" customWidth="1"/>
    <col min="8" max="8" width="26.5703125" bestFit="1" customWidth="1"/>
    <col min="9" max="9" width="1.28515625" customWidth="1"/>
    <col min="10" max="10" width="14.7109375" customWidth="1"/>
    <col min="11" max="11" width="0.28515625" hidden="1" customWidth="1"/>
    <col min="12" max="12" width="21.7109375" bestFit="1" customWidth="1"/>
    <col min="13" max="13" width="23.28515625" bestFit="1" customWidth="1"/>
    <col min="14" max="14" width="15" bestFit="1" customWidth="1"/>
  </cols>
  <sheetData>
    <row r="1" spans="1:14" ht="29.1" customHeight="1" x14ac:dyDescent="0.2">
      <c r="A1" s="254" t="s">
        <v>0</v>
      </c>
      <c r="B1" s="254"/>
      <c r="C1" s="254"/>
      <c r="D1" s="254"/>
      <c r="E1" s="254"/>
      <c r="F1" s="254"/>
      <c r="G1" s="254"/>
      <c r="H1" s="254"/>
      <c r="I1" s="254"/>
      <c r="J1" s="254"/>
    </row>
    <row r="2" spans="1:14" ht="21.75" customHeight="1" x14ac:dyDescent="0.2">
      <c r="A2" s="254" t="s">
        <v>96</v>
      </c>
      <c r="B2" s="254"/>
      <c r="C2" s="254"/>
      <c r="D2" s="254"/>
      <c r="E2" s="254"/>
      <c r="F2" s="254"/>
      <c r="G2" s="254"/>
      <c r="H2" s="254"/>
      <c r="I2" s="254"/>
      <c r="J2" s="254"/>
    </row>
    <row r="3" spans="1:14" ht="21.75" customHeight="1" x14ac:dyDescent="0.2">
      <c r="A3" s="254" t="str">
        <f>سهام!A3</f>
        <v>برای ماه منتهی به 1403/10/30</v>
      </c>
      <c r="B3" s="254"/>
      <c r="C3" s="254"/>
      <c r="D3" s="254"/>
      <c r="E3" s="254"/>
      <c r="F3" s="254"/>
      <c r="G3" s="254"/>
      <c r="H3" s="254"/>
      <c r="I3" s="254"/>
      <c r="J3" s="254"/>
    </row>
    <row r="4" spans="1:14" ht="14.45" customHeight="1" x14ac:dyDescent="0.2"/>
    <row r="5" spans="1:14" ht="19.5" customHeight="1" x14ac:dyDescent="0.2">
      <c r="A5" s="26" t="s">
        <v>137</v>
      </c>
      <c r="B5" s="285" t="s">
        <v>138</v>
      </c>
      <c r="C5" s="285"/>
      <c r="D5" s="285"/>
      <c r="E5" s="285"/>
      <c r="F5" s="285"/>
      <c r="G5" s="285"/>
      <c r="H5" s="285"/>
      <c r="I5" s="285"/>
      <c r="J5" s="285"/>
    </row>
    <row r="6" spans="1:14" ht="14.45" customHeight="1" x14ac:dyDescent="0.2">
      <c r="D6" s="269" t="s">
        <v>115</v>
      </c>
      <c r="E6" s="269"/>
      <c r="F6" s="269"/>
      <c r="H6" s="269" t="s">
        <v>116</v>
      </c>
      <c r="I6" s="269"/>
      <c r="J6" s="269"/>
    </row>
    <row r="7" spans="1:14" ht="36.4" customHeight="1" x14ac:dyDescent="0.2">
      <c r="A7" s="269" t="s">
        <v>139</v>
      </c>
      <c r="B7" s="269"/>
      <c r="D7" s="30" t="s">
        <v>140</v>
      </c>
      <c r="E7" s="2"/>
      <c r="F7" s="30" t="s">
        <v>141</v>
      </c>
      <c r="H7" s="30" t="s">
        <v>140</v>
      </c>
      <c r="I7" s="2"/>
      <c r="J7" s="50" t="s">
        <v>141</v>
      </c>
    </row>
    <row r="8" spans="1:14" ht="21.75" customHeight="1" x14ac:dyDescent="0.45">
      <c r="A8" s="156" t="s">
        <v>172</v>
      </c>
      <c r="D8" s="198">
        <v>87195053378</v>
      </c>
      <c r="E8" s="198"/>
      <c r="F8" s="202">
        <f>D8/$D$16</f>
        <v>0.39067330067474554</v>
      </c>
      <c r="G8" s="198"/>
      <c r="H8" s="198">
        <v>681005537406</v>
      </c>
      <c r="I8" s="198"/>
      <c r="J8" s="202">
        <f t="shared" ref="J8:J15" si="0">H8/$H$16</f>
        <v>0.38596269358220076</v>
      </c>
      <c r="L8" s="68"/>
      <c r="M8" s="68"/>
      <c r="N8" s="68"/>
    </row>
    <row r="9" spans="1:14" ht="21.75" customHeight="1" x14ac:dyDescent="0.45">
      <c r="A9" s="157" t="s">
        <v>170</v>
      </c>
      <c r="D9" s="198">
        <v>24070414652</v>
      </c>
      <c r="E9" s="198"/>
      <c r="F9" s="202">
        <f>D9/$D$16</f>
        <v>0.10784635109907756</v>
      </c>
      <c r="G9" s="198"/>
      <c r="H9" s="198">
        <v>464747234528</v>
      </c>
      <c r="I9" s="198"/>
      <c r="J9" s="202">
        <f t="shared" si="0"/>
        <v>0.26339740959604901</v>
      </c>
      <c r="L9" s="68"/>
      <c r="M9" s="68"/>
      <c r="N9" s="68"/>
    </row>
    <row r="10" spans="1:14" ht="21.75" customHeight="1" x14ac:dyDescent="0.45">
      <c r="A10" s="157" t="s">
        <v>173</v>
      </c>
      <c r="D10" s="198">
        <v>87332050114</v>
      </c>
      <c r="E10" s="198"/>
      <c r="F10" s="202">
        <f t="shared" ref="F10:F15" si="1">D10/$D$16</f>
        <v>0.3912871080521293</v>
      </c>
      <c r="G10" s="198"/>
      <c r="H10" s="198">
        <v>505480627898</v>
      </c>
      <c r="I10" s="198"/>
      <c r="J10" s="202">
        <f t="shared" si="0"/>
        <v>0.28648322808103982</v>
      </c>
      <c r="L10" s="68"/>
      <c r="M10" s="68"/>
      <c r="N10" s="68"/>
    </row>
    <row r="11" spans="1:14" ht="21.75" customHeight="1" x14ac:dyDescent="0.45">
      <c r="A11" s="157" t="s">
        <v>185</v>
      </c>
      <c r="D11" s="198">
        <v>12295084826</v>
      </c>
      <c r="E11" s="198"/>
      <c r="F11" s="202">
        <f t="shared" si="1"/>
        <v>5.5087544361333299E-2</v>
      </c>
      <c r="G11" s="198"/>
      <c r="H11" s="198">
        <v>59883615482</v>
      </c>
      <c r="I11" s="198"/>
      <c r="J11" s="202">
        <f t="shared" si="0"/>
        <v>3.3939285752230451E-2</v>
      </c>
      <c r="L11" s="68"/>
      <c r="M11" s="68"/>
      <c r="N11" s="68"/>
    </row>
    <row r="12" spans="1:14" ht="21.75" customHeight="1" x14ac:dyDescent="0.45">
      <c r="A12" s="157" t="s">
        <v>242</v>
      </c>
      <c r="D12" s="198">
        <v>12295084818</v>
      </c>
      <c r="E12" s="198"/>
      <c r="F12" s="202">
        <f t="shared" si="1"/>
        <v>5.5087544325489679E-2</v>
      </c>
      <c r="G12" s="198"/>
      <c r="H12" s="198">
        <v>45901645016</v>
      </c>
      <c r="I12" s="198"/>
      <c r="J12" s="202">
        <f t="shared" si="0"/>
        <v>2.6014946394873867E-2</v>
      </c>
      <c r="L12" s="68"/>
      <c r="M12" s="68"/>
      <c r="N12" s="68"/>
    </row>
    <row r="13" spans="1:14" ht="21.75" customHeight="1" x14ac:dyDescent="0.45">
      <c r="A13" s="157" t="s">
        <v>241</v>
      </c>
      <c r="D13" s="198">
        <v>3418</v>
      </c>
      <c r="E13" s="198"/>
      <c r="F13" s="202">
        <f t="shared" si="1"/>
        <v>1.5314186871559303E-8</v>
      </c>
      <c r="G13" s="198"/>
      <c r="H13" s="198">
        <v>6393473469</v>
      </c>
      <c r="I13" s="198"/>
      <c r="J13" s="202">
        <f t="shared" si="0"/>
        <v>3.6235274251087695E-3</v>
      </c>
      <c r="L13" s="68"/>
      <c r="M13" s="68"/>
      <c r="N13" s="68"/>
    </row>
    <row r="14" spans="1:14" ht="21.75" customHeight="1" x14ac:dyDescent="0.45">
      <c r="A14" s="157" t="s">
        <v>171</v>
      </c>
      <c r="D14" s="198">
        <v>12509</v>
      </c>
      <c r="E14" s="198"/>
      <c r="F14" s="202">
        <f t="shared" si="1"/>
        <v>5.6045981151648724E-8</v>
      </c>
      <c r="G14" s="198"/>
      <c r="H14" s="198">
        <v>220648</v>
      </c>
      <c r="I14" s="198"/>
      <c r="J14" s="202">
        <f t="shared" si="0"/>
        <v>1.2505316291246813E-7</v>
      </c>
      <c r="L14" s="68"/>
      <c r="M14" s="68"/>
      <c r="N14" s="68"/>
    </row>
    <row r="15" spans="1:14" ht="21.75" customHeight="1" x14ac:dyDescent="0.45">
      <c r="A15" s="157" t="s">
        <v>174</v>
      </c>
      <c r="D15" s="198">
        <v>4035335</v>
      </c>
      <c r="E15" s="198"/>
      <c r="F15" s="202">
        <f t="shared" si="1"/>
        <v>1.8080127056566345E-5</v>
      </c>
      <c r="G15" s="198"/>
      <c r="H15" s="198">
        <v>1021226129</v>
      </c>
      <c r="I15" s="198"/>
      <c r="J15" s="202">
        <f t="shared" si="0"/>
        <v>5.7878411533440679E-4</v>
      </c>
      <c r="L15" s="68"/>
      <c r="M15" s="68"/>
      <c r="N15" s="68"/>
    </row>
    <row r="16" spans="1:14" ht="21.75" customHeight="1" thickBot="1" x14ac:dyDescent="0.5">
      <c r="A16" s="199"/>
      <c r="D16" s="200">
        <f>SUM(D8:D15)</f>
        <v>223191739050</v>
      </c>
      <c r="E16" s="198"/>
      <c r="F16" s="201">
        <f>SUM(F8:F15)</f>
        <v>1</v>
      </c>
      <c r="G16" s="198"/>
      <c r="H16" s="200">
        <f>SUM(H8:H15)</f>
        <v>1764433580576</v>
      </c>
      <c r="I16" s="198"/>
      <c r="J16" s="201">
        <f>SUM(J8:J15)</f>
        <v>1</v>
      </c>
      <c r="L16" s="68"/>
      <c r="M16" s="68"/>
      <c r="N16" s="68"/>
    </row>
    <row r="17" spans="8:8" ht="21.75" customHeight="1" thickTop="1" x14ac:dyDescent="0.2"/>
    <row r="18" spans="8:8" ht="21.75" customHeight="1" x14ac:dyDescent="0.2">
      <c r="H18" s="27"/>
    </row>
    <row r="19" spans="8:8" ht="21.75" customHeight="1" x14ac:dyDescent="0.2"/>
    <row r="20" spans="8:8" ht="21.75" customHeight="1" x14ac:dyDescent="0.2"/>
    <row r="21" spans="8:8" ht="21.75" customHeight="1" x14ac:dyDescent="0.2"/>
    <row r="22" spans="8:8" ht="21.75" customHeight="1" x14ac:dyDescent="0.2"/>
    <row r="23" spans="8:8" ht="21.75" customHeight="1" x14ac:dyDescent="0.2"/>
    <row r="24" spans="8:8" ht="21.75" customHeight="1" x14ac:dyDescent="0.2"/>
    <row r="25" spans="8:8" ht="21.75" customHeight="1" x14ac:dyDescent="0.2"/>
    <row r="26" spans="8:8" ht="21.75" customHeight="1" x14ac:dyDescent="0.2"/>
    <row r="27" spans="8:8" ht="21.75" customHeight="1" x14ac:dyDescent="0.2"/>
    <row r="28" spans="8:8" ht="21.75" customHeight="1" x14ac:dyDescent="0.2"/>
    <row r="29" spans="8:8" ht="21.75" customHeight="1" x14ac:dyDescent="0.2"/>
    <row r="30" spans="8:8" ht="21.75" customHeight="1" x14ac:dyDescent="0.2"/>
    <row r="31" spans="8:8" ht="21.75" customHeight="1" x14ac:dyDescent="0.2"/>
    <row r="32" spans="8:8" ht="21.75" customHeight="1" x14ac:dyDescent="0.2"/>
    <row r="33" ht="21.75" customHeight="1" x14ac:dyDescent="0.2"/>
    <row r="34" ht="21.75" customHeight="1" x14ac:dyDescent="0.2"/>
    <row r="35" ht="21.75" customHeight="1" x14ac:dyDescent="0.2"/>
    <row r="36" ht="21.75" customHeight="1" x14ac:dyDescent="0.2"/>
    <row r="37" ht="21.75" customHeight="1" x14ac:dyDescent="0.2"/>
    <row r="38" ht="21.75" customHeight="1" x14ac:dyDescent="0.2"/>
    <row r="39" ht="21.75" customHeight="1" x14ac:dyDescent="0.2"/>
    <row r="40" ht="21.75" customHeight="1" x14ac:dyDescent="0.2"/>
    <row r="41" ht="21.75" customHeight="1" x14ac:dyDescent="0.2"/>
    <row r="42" ht="21.75" customHeight="1" x14ac:dyDescent="0.2"/>
    <row r="43" ht="21.75" customHeight="1" x14ac:dyDescent="0.2"/>
    <row r="44" ht="21.75" customHeight="1" x14ac:dyDescent="0.2"/>
    <row r="45" ht="21.75" customHeight="1" x14ac:dyDescent="0.2"/>
    <row r="46" ht="21.75" customHeight="1" x14ac:dyDescent="0.2"/>
    <row r="47" ht="21.75" customHeight="1" x14ac:dyDescent="0.2"/>
    <row r="48" ht="21.75" customHeight="1" x14ac:dyDescent="0.2"/>
    <row r="49" ht="21.75" customHeight="1" x14ac:dyDescent="0.2"/>
  </sheetData>
  <sheetProtection algorithmName="SHA-512" hashValue="g2JQRJa4o7m6ljVWIlDu4rBJkimtrydqH87qqE6N4xGSCee1c+Jlk1SAzQFQ7PB0VGhwiZ8JRXejp5waq746jA==" saltValue="zK4EBl4+IdX6EJIkRweeXw==" spinCount="100000" sheet="1" objects="1" scenarios="1" selectLockedCells="1" autoFilter="0" selectUnlockedCells="1"/>
  <sortState xmlns:xlrd2="http://schemas.microsoft.com/office/spreadsheetml/2017/richdata2" ref="A8:J15">
    <sortCondition descending="1" ref="H8:H15"/>
  </sortState>
  <mergeCells count="7">
    <mergeCell ref="A7:B7"/>
    <mergeCell ref="A1:J1"/>
    <mergeCell ref="A2:J2"/>
    <mergeCell ref="A3:J3"/>
    <mergeCell ref="B5:J5"/>
    <mergeCell ref="D6:F6"/>
    <mergeCell ref="H6:J6"/>
  </mergeCells>
  <pageMargins left="0.39" right="0.39" top="0.39" bottom="0.39" header="0" footer="0"/>
  <pageSetup paperSize="9" fitToHeight="0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theme="6" tint="0.59999389629810485"/>
    <pageSetUpPr fitToPage="1"/>
  </sheetPr>
  <dimension ref="A1:F10"/>
  <sheetViews>
    <sheetView rightToLeft="1" view="pageBreakPreview" zoomScaleNormal="100" zoomScaleSheetLayoutView="100" workbookViewId="0">
      <selection activeCell="D33" sqref="D33"/>
    </sheetView>
  </sheetViews>
  <sheetFormatPr defaultRowHeight="12.75" x14ac:dyDescent="0.2"/>
  <cols>
    <col min="1" max="1" width="5.140625" customWidth="1"/>
    <col min="2" max="2" width="22" customWidth="1"/>
    <col min="3" max="3" width="1.28515625" customWidth="1"/>
    <col min="4" max="4" width="15.28515625" customWidth="1"/>
    <col min="5" max="5" width="1.28515625" customWidth="1"/>
    <col min="6" max="6" width="15.42578125" customWidth="1"/>
    <col min="7" max="7" width="0.28515625" customWidth="1"/>
  </cols>
  <sheetData>
    <row r="1" spans="1:6" ht="29.1" customHeight="1" x14ac:dyDescent="0.2">
      <c r="A1" s="254" t="s">
        <v>0</v>
      </c>
      <c r="B1" s="254"/>
      <c r="C1" s="254"/>
      <c r="D1" s="254"/>
      <c r="E1" s="254"/>
      <c r="F1" s="254"/>
    </row>
    <row r="2" spans="1:6" ht="21.75" customHeight="1" x14ac:dyDescent="0.2">
      <c r="A2" s="254" t="s">
        <v>96</v>
      </c>
      <c r="B2" s="254"/>
      <c r="C2" s="254"/>
      <c r="D2" s="254"/>
      <c r="E2" s="254"/>
      <c r="F2" s="254"/>
    </row>
    <row r="3" spans="1:6" ht="21.75" customHeight="1" x14ac:dyDescent="0.2">
      <c r="A3" s="254" t="str">
        <f>'صورت وضعیت'!B6</f>
        <v>برای ماه منتهی به 1403/10/30</v>
      </c>
      <c r="B3" s="254"/>
      <c r="C3" s="254"/>
      <c r="D3" s="254"/>
      <c r="E3" s="254"/>
      <c r="F3" s="254"/>
    </row>
    <row r="4" spans="1:6" ht="14.45" customHeight="1" x14ac:dyDescent="0.2"/>
    <row r="5" spans="1:6" ht="29.1" customHeight="1" x14ac:dyDescent="0.2">
      <c r="A5" s="26" t="s">
        <v>142</v>
      </c>
      <c r="B5" s="285" t="s">
        <v>111</v>
      </c>
      <c r="C5" s="285"/>
      <c r="D5" s="285"/>
      <c r="E5" s="285"/>
      <c r="F5" s="285"/>
    </row>
    <row r="6" spans="1:6" ht="20.25" customHeight="1" x14ac:dyDescent="0.2">
      <c r="A6" s="6"/>
      <c r="B6" s="6"/>
      <c r="D6" s="42" t="s">
        <v>115</v>
      </c>
      <c r="F6" s="17" t="str">
        <f>سهام!T6</f>
        <v>1403/10/30</v>
      </c>
    </row>
    <row r="7" spans="1:6" ht="14.45" customHeight="1" x14ac:dyDescent="0.2">
      <c r="A7" s="249"/>
      <c r="B7" s="249"/>
      <c r="D7" s="17" t="s">
        <v>93</v>
      </c>
      <c r="F7" s="18" t="s">
        <v>93</v>
      </c>
    </row>
    <row r="8" spans="1:6" ht="21.75" customHeight="1" x14ac:dyDescent="0.2">
      <c r="A8" s="159" t="s">
        <v>244</v>
      </c>
      <c r="B8" s="159"/>
      <c r="D8" s="13" t="s">
        <v>168</v>
      </c>
      <c r="F8" s="13">
        <v>45880708</v>
      </c>
    </row>
    <row r="9" spans="1:6" ht="21.75" customHeight="1" x14ac:dyDescent="0.2">
      <c r="A9" s="158" t="s">
        <v>111</v>
      </c>
      <c r="B9" s="158"/>
      <c r="D9" s="11" t="s">
        <v>168</v>
      </c>
      <c r="F9" s="11">
        <v>433418</v>
      </c>
    </row>
    <row r="10" spans="1:6" ht="21.75" customHeight="1" x14ac:dyDescent="0.2">
      <c r="A10" s="249"/>
      <c r="B10" s="249"/>
      <c r="D10" s="12" t="s">
        <v>168</v>
      </c>
      <c r="F10" s="16">
        <f>SUM(F8:F9)</f>
        <v>46314126</v>
      </c>
    </row>
  </sheetData>
  <sheetProtection algorithmName="SHA-512" hashValue="kQa0bfTkrbIVJfvjhCZLng+Zk0/l5UCOIGK98/OHWqsikof67CoZFTdsr95w2k16NxXadpbKKi/8pi0cQHePxQ==" saltValue="n9EDTN58u77xs+dSvGNBIQ==" spinCount="100000" sheet="1" objects="1" scenarios="1" selectLockedCells="1" autoFilter="0" selectUnlockedCells="1"/>
  <sortState xmlns:xlrd2="http://schemas.microsoft.com/office/spreadsheetml/2017/richdata2" ref="A8:F9">
    <sortCondition descending="1" ref="F8:F9"/>
  </sortState>
  <mergeCells count="6">
    <mergeCell ref="A10:B10"/>
    <mergeCell ref="A1:F1"/>
    <mergeCell ref="A2:F2"/>
    <mergeCell ref="A3:F3"/>
    <mergeCell ref="B5:F5"/>
    <mergeCell ref="A7:B7"/>
  </mergeCells>
  <pageMargins left="0.39" right="0.39" top="0.39" bottom="0.39" header="0" footer="0"/>
  <pageSetup paperSize="9" fitToHeight="0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theme="6" tint="0.59999389629810485"/>
  </sheetPr>
  <dimension ref="A1:H11"/>
  <sheetViews>
    <sheetView rightToLeft="1" view="pageBreakPreview" topLeftCell="F1" zoomScale="98" zoomScaleNormal="100" zoomScaleSheetLayoutView="98" workbookViewId="0">
      <selection activeCell="J17" sqref="J17"/>
    </sheetView>
  </sheetViews>
  <sheetFormatPr defaultRowHeight="12.75" x14ac:dyDescent="0.2"/>
  <cols>
    <col min="1" max="1" width="23.28515625" customWidth="1"/>
    <col min="2" max="2" width="11.85546875" customWidth="1"/>
    <col min="3" max="3" width="16.5703125" customWidth="1"/>
    <col min="4" max="4" width="11" customWidth="1"/>
    <col min="5" max="5" width="18.5703125" customWidth="1"/>
    <col min="6" max="6" width="29.85546875" customWidth="1"/>
    <col min="7" max="7" width="11.28515625" customWidth="1"/>
    <col min="8" max="8" width="26" customWidth="1"/>
  </cols>
  <sheetData>
    <row r="1" spans="1:8" ht="21" x14ac:dyDescent="0.2">
      <c r="A1" s="289" t="str">
        <f>'[1]سود اوراق بهادار و سپرده بانکی'!A2:S2</f>
        <v>صندوق سرمایه‌گذاری تداوم اطمینان تمدن</v>
      </c>
      <c r="B1" s="289"/>
      <c r="C1" s="289"/>
      <c r="D1" s="289"/>
      <c r="E1" s="289"/>
      <c r="F1" s="289"/>
      <c r="G1" s="289"/>
      <c r="H1" s="289"/>
    </row>
    <row r="2" spans="1:8" ht="21" x14ac:dyDescent="0.2">
      <c r="A2" s="289" t="str">
        <f>'[1]سود اوراق بهادار و سپرده بانکی'!A3:S3</f>
        <v>صورت وضعیت درآمدها</v>
      </c>
      <c r="B2" s="289"/>
      <c r="C2" s="289"/>
      <c r="D2" s="289"/>
      <c r="E2" s="289"/>
      <c r="F2" s="289"/>
      <c r="G2" s="289"/>
      <c r="H2" s="289"/>
    </row>
    <row r="3" spans="1:8" ht="21" x14ac:dyDescent="0.2">
      <c r="A3" s="289" t="str">
        <f>سهام!A3</f>
        <v>برای ماه منتهی به 1403/10/30</v>
      </c>
      <c r="B3" s="289"/>
      <c r="C3" s="289"/>
      <c r="D3" s="289"/>
      <c r="E3" s="289"/>
      <c r="F3" s="289"/>
      <c r="G3" s="289"/>
      <c r="H3" s="289"/>
    </row>
    <row r="4" spans="1:8" x14ac:dyDescent="0.2">
      <c r="A4" s="43"/>
      <c r="B4" s="43"/>
      <c r="C4" s="43"/>
      <c r="D4" s="43"/>
      <c r="E4" s="43"/>
      <c r="F4" s="43"/>
      <c r="G4" s="43"/>
      <c r="H4" s="43"/>
    </row>
    <row r="5" spans="1:8" ht="21" x14ac:dyDescent="0.2">
      <c r="A5" s="290" t="s">
        <v>131</v>
      </c>
      <c r="B5" s="290"/>
      <c r="C5" s="290"/>
      <c r="D5" s="290"/>
      <c r="E5" s="290"/>
      <c r="F5" s="290"/>
      <c r="G5" s="290"/>
      <c r="H5" s="290"/>
    </row>
    <row r="6" spans="1:8" ht="13.5" thickBot="1" x14ac:dyDescent="0.25">
      <c r="A6" s="43"/>
      <c r="B6" s="43"/>
      <c r="C6" s="43"/>
      <c r="D6" s="43"/>
      <c r="E6" s="43"/>
      <c r="F6" s="43"/>
      <c r="G6" s="43"/>
      <c r="H6" s="43"/>
    </row>
    <row r="7" spans="1:8" ht="45" customHeight="1" thickBot="1" x14ac:dyDescent="0.25">
      <c r="A7" s="44" t="s">
        <v>133</v>
      </c>
      <c r="B7" s="45" t="s">
        <v>134</v>
      </c>
      <c r="C7" s="45" t="s">
        <v>135</v>
      </c>
      <c r="D7" s="45" t="s">
        <v>31</v>
      </c>
      <c r="E7" s="45" t="s">
        <v>175</v>
      </c>
      <c r="F7" s="45" t="s">
        <v>176</v>
      </c>
      <c r="G7" s="45" t="s">
        <v>177</v>
      </c>
      <c r="H7" s="46" t="s">
        <v>132</v>
      </c>
    </row>
    <row r="8" spans="1:8" ht="39.75" customHeight="1" thickBot="1" x14ac:dyDescent="0.25">
      <c r="A8" s="47" t="s">
        <v>178</v>
      </c>
      <c r="B8" s="48" t="s">
        <v>136</v>
      </c>
      <c r="C8" s="48" t="s">
        <v>75</v>
      </c>
      <c r="D8" s="48">
        <v>500000</v>
      </c>
      <c r="E8" s="48">
        <f>D8*1000000</f>
        <v>500000000000</v>
      </c>
      <c r="F8" s="48">
        <v>79180327811</v>
      </c>
      <c r="G8" s="49">
        <v>0.23</v>
      </c>
      <c r="H8" s="247">
        <v>0.40200000000000002</v>
      </c>
    </row>
    <row r="9" spans="1:8" ht="41.25" customHeight="1" thickBot="1" x14ac:dyDescent="0.25">
      <c r="A9" s="47" t="s">
        <v>178</v>
      </c>
      <c r="B9" s="48" t="s">
        <v>136</v>
      </c>
      <c r="C9" s="48" t="s">
        <v>66</v>
      </c>
      <c r="D9" s="48">
        <v>1500000</v>
      </c>
      <c r="E9" s="48">
        <f>D9*1000000</f>
        <v>1500000000000</v>
      </c>
      <c r="F9" s="48">
        <v>75710958820</v>
      </c>
      <c r="G9" s="49">
        <v>0.23</v>
      </c>
      <c r="H9" s="247">
        <v>0.29899999999999999</v>
      </c>
    </row>
    <row r="10" spans="1:8" ht="41.25" customHeight="1" thickBot="1" x14ac:dyDescent="0.25">
      <c r="A10" s="47" t="s">
        <v>178</v>
      </c>
      <c r="B10" s="48" t="s">
        <v>136</v>
      </c>
      <c r="C10" s="48" t="s">
        <v>257</v>
      </c>
      <c r="D10" s="48">
        <v>1499971</v>
      </c>
      <c r="E10" s="48">
        <v>1499971000000</v>
      </c>
      <c r="F10" s="48">
        <v>32323801277</v>
      </c>
      <c r="G10" s="49">
        <v>0.23</v>
      </c>
      <c r="H10" s="247">
        <v>0.35499999999999998</v>
      </c>
    </row>
    <row r="11" spans="1:8" ht="39.75" customHeight="1" thickBot="1" x14ac:dyDescent="0.25">
      <c r="A11" s="47" t="s">
        <v>178</v>
      </c>
      <c r="B11" s="48" t="s">
        <v>136</v>
      </c>
      <c r="C11" s="48" t="s">
        <v>258</v>
      </c>
      <c r="D11" s="48">
        <v>1500000</v>
      </c>
      <c r="E11" s="48">
        <v>1500000000000</v>
      </c>
      <c r="F11" s="48">
        <v>49645901621</v>
      </c>
      <c r="G11" s="49">
        <v>0.23</v>
      </c>
      <c r="H11" s="247">
        <v>0.36</v>
      </c>
    </row>
  </sheetData>
  <sheetProtection algorithmName="SHA-512" hashValue="eEtCRbFd9f+QV97XYr52Nl2LnV5rzaQ7FIa8lKw10s91jpl8noaFwyw/WD4koHBr/C5xU4YuTkgz3wC4uTeLdw==" saltValue="86MZtlsXUa+ON1EQaDLI4Q==" spinCount="100000" sheet="1" objects="1" scenarios="1" selectLockedCells="1" autoFilter="0" selectUnlockedCells="1"/>
  <mergeCells count="4">
    <mergeCell ref="A1:H1"/>
    <mergeCell ref="A2:H2"/>
    <mergeCell ref="A3:H3"/>
    <mergeCell ref="A5:H5"/>
  </mergeCells>
  <pageMargins left="0.7" right="0.7" top="0.75" bottom="0.75" header="0.3" footer="0.3"/>
  <pageSetup paperSize="9" scale="56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theme="6" tint="0.59999389629810485"/>
    <pageSetUpPr fitToPage="1"/>
  </sheetPr>
  <dimension ref="A1:V23"/>
  <sheetViews>
    <sheetView rightToLeft="1" view="pageBreakPreview" zoomScale="95" zoomScaleNormal="100" zoomScaleSheetLayoutView="95" workbookViewId="0">
      <selection activeCell="S23" sqref="S23"/>
    </sheetView>
  </sheetViews>
  <sheetFormatPr defaultRowHeight="12.75" x14ac:dyDescent="0.2"/>
  <cols>
    <col min="1" max="1" width="27.140625" customWidth="1"/>
    <col min="2" max="2" width="1.28515625" customWidth="1"/>
    <col min="3" max="3" width="16.85546875" customWidth="1"/>
    <col min="4" max="4" width="1.28515625" customWidth="1"/>
    <col min="5" max="5" width="16.140625" customWidth="1"/>
    <col min="6" max="6" width="0.85546875" customWidth="1"/>
    <col min="7" max="7" width="15.5703125" customWidth="1"/>
    <col min="8" max="8" width="1.28515625" customWidth="1"/>
    <col min="9" max="9" width="20.28515625" bestFit="1" customWidth="1"/>
    <col min="10" max="10" width="1.28515625" customWidth="1"/>
    <col min="11" max="11" width="19.42578125" bestFit="1" customWidth="1"/>
    <col min="12" max="12" width="1.28515625" customWidth="1"/>
    <col min="13" max="13" width="21.140625" bestFit="1" customWidth="1"/>
    <col min="14" max="14" width="1.28515625" customWidth="1"/>
    <col min="15" max="15" width="19.140625" bestFit="1" customWidth="1"/>
    <col min="16" max="16" width="1.28515625" customWidth="1"/>
    <col min="17" max="17" width="17.28515625" bestFit="1" customWidth="1"/>
    <col min="18" max="18" width="1.28515625" customWidth="1"/>
    <col min="19" max="19" width="21.28515625" bestFit="1" customWidth="1"/>
    <col min="20" max="20" width="0.28515625" customWidth="1"/>
    <col min="21" max="21" width="13.42578125" bestFit="1" customWidth="1"/>
  </cols>
  <sheetData>
    <row r="1" spans="1:22" ht="29.1" customHeight="1" x14ac:dyDescent="0.2">
      <c r="A1" s="254" t="s">
        <v>0</v>
      </c>
      <c r="B1" s="254"/>
      <c r="C1" s="254"/>
      <c r="D1" s="254"/>
      <c r="E1" s="254"/>
      <c r="F1" s="254"/>
      <c r="G1" s="254"/>
      <c r="H1" s="254"/>
      <c r="I1" s="254"/>
      <c r="J1" s="254"/>
      <c r="K1" s="254"/>
      <c r="L1" s="254"/>
      <c r="M1" s="254"/>
      <c r="N1" s="254"/>
      <c r="O1" s="254"/>
      <c r="P1" s="254"/>
      <c r="Q1" s="254"/>
      <c r="R1" s="254"/>
      <c r="S1" s="254"/>
    </row>
    <row r="2" spans="1:22" ht="21.75" customHeight="1" x14ac:dyDescent="0.2">
      <c r="A2" s="254" t="s">
        <v>96</v>
      </c>
      <c r="B2" s="254"/>
      <c r="C2" s="254"/>
      <c r="D2" s="254"/>
      <c r="E2" s="254"/>
      <c r="F2" s="254"/>
      <c r="G2" s="254"/>
      <c r="H2" s="254"/>
      <c r="I2" s="254"/>
      <c r="J2" s="254"/>
      <c r="K2" s="254"/>
      <c r="L2" s="254"/>
      <c r="M2" s="254"/>
      <c r="N2" s="254"/>
      <c r="O2" s="254"/>
      <c r="P2" s="254"/>
      <c r="Q2" s="254"/>
      <c r="R2" s="254"/>
      <c r="S2" s="254"/>
    </row>
    <row r="3" spans="1:22" ht="21.75" customHeight="1" x14ac:dyDescent="0.2">
      <c r="A3" s="254" t="str">
        <f>سهام!A3</f>
        <v>برای ماه منتهی به 1403/10/30</v>
      </c>
      <c r="B3" s="254"/>
      <c r="C3" s="254"/>
      <c r="D3" s="254"/>
      <c r="E3" s="254"/>
      <c r="F3" s="254"/>
      <c r="G3" s="254"/>
      <c r="H3" s="254"/>
      <c r="I3" s="254"/>
      <c r="J3" s="254"/>
      <c r="K3" s="254"/>
      <c r="L3" s="254"/>
      <c r="M3" s="254"/>
      <c r="N3" s="254"/>
      <c r="O3" s="254"/>
      <c r="P3" s="254"/>
      <c r="Q3" s="254"/>
      <c r="R3" s="254"/>
      <c r="S3" s="254"/>
    </row>
    <row r="4" spans="1:22" ht="14.45" customHeight="1" x14ac:dyDescent="0.2"/>
    <row r="5" spans="1:22" ht="21.75" customHeight="1" x14ac:dyDescent="0.2">
      <c r="A5" s="291" t="s">
        <v>118</v>
      </c>
      <c r="B5" s="291"/>
      <c r="C5" s="291"/>
      <c r="D5" s="291"/>
      <c r="E5" s="291"/>
      <c r="F5" s="291"/>
      <c r="G5" s="291"/>
      <c r="H5" s="291"/>
      <c r="I5" s="291"/>
      <c r="J5" s="291"/>
      <c r="K5" s="291"/>
      <c r="L5" s="291"/>
      <c r="M5" s="291"/>
      <c r="N5" s="291"/>
      <c r="O5" s="291"/>
      <c r="P5" s="291"/>
      <c r="Q5" s="291"/>
      <c r="R5" s="291"/>
      <c r="S5" s="291"/>
    </row>
    <row r="6" spans="1:22" ht="22.5" customHeight="1" x14ac:dyDescent="0.2">
      <c r="A6" s="269" t="s">
        <v>25</v>
      </c>
      <c r="C6" s="269" t="s">
        <v>143</v>
      </c>
      <c r="D6" s="269"/>
      <c r="E6" s="269"/>
      <c r="F6" s="269"/>
      <c r="G6" s="269"/>
      <c r="I6" s="269" t="s">
        <v>115</v>
      </c>
      <c r="J6" s="269"/>
      <c r="K6" s="269"/>
      <c r="L6" s="269"/>
      <c r="M6" s="269"/>
      <c r="O6" s="269" t="s">
        <v>116</v>
      </c>
      <c r="P6" s="269"/>
      <c r="Q6" s="269"/>
      <c r="R6" s="269"/>
      <c r="S6" s="269"/>
    </row>
    <row r="7" spans="1:22" ht="36.75" customHeight="1" x14ac:dyDescent="0.2">
      <c r="A7" s="269"/>
      <c r="C7" s="30" t="s">
        <v>144</v>
      </c>
      <c r="D7" s="2"/>
      <c r="E7" s="30" t="s">
        <v>145</v>
      </c>
      <c r="F7" s="2"/>
      <c r="G7" s="30" t="s">
        <v>146</v>
      </c>
      <c r="I7" s="164" t="s">
        <v>147</v>
      </c>
      <c r="J7" s="165"/>
      <c r="K7" s="166" t="s">
        <v>148</v>
      </c>
      <c r="L7" s="165"/>
      <c r="M7" s="166" t="s">
        <v>149</v>
      </c>
      <c r="N7" s="146"/>
      <c r="O7" s="166" t="s">
        <v>147</v>
      </c>
      <c r="P7" s="165"/>
      <c r="Q7" s="166" t="s">
        <v>148</v>
      </c>
      <c r="R7" s="165"/>
      <c r="S7" s="166" t="s">
        <v>149</v>
      </c>
      <c r="T7" s="146"/>
    </row>
    <row r="8" spans="1:22" ht="21.75" customHeight="1" x14ac:dyDescent="0.2">
      <c r="A8" s="33" t="s">
        <v>14</v>
      </c>
      <c r="C8" s="37" t="s">
        <v>150</v>
      </c>
      <c r="D8" s="37"/>
      <c r="E8" s="37">
        <v>20000000</v>
      </c>
      <c r="F8" s="37"/>
      <c r="G8" s="37">
        <v>82</v>
      </c>
      <c r="H8" s="37"/>
      <c r="I8" s="37">
        <v>0</v>
      </c>
      <c r="J8" s="37"/>
      <c r="K8" s="37">
        <v>0</v>
      </c>
      <c r="L8" s="37"/>
      <c r="M8" s="37">
        <v>0</v>
      </c>
      <c r="N8" s="37"/>
      <c r="O8" s="37">
        <v>1640000000</v>
      </c>
      <c r="P8" s="37"/>
      <c r="Q8" s="37">
        <v>0</v>
      </c>
      <c r="R8" s="37"/>
      <c r="S8" s="37">
        <v>1640000000</v>
      </c>
      <c r="T8" s="146"/>
      <c r="U8" s="27"/>
      <c r="V8" s="27"/>
    </row>
    <row r="9" spans="1:22" ht="21.75" customHeight="1" x14ac:dyDescent="0.2">
      <c r="A9" s="33" t="s">
        <v>18</v>
      </c>
      <c r="C9" s="37" t="s">
        <v>151</v>
      </c>
      <c r="D9" s="37"/>
      <c r="E9" s="37">
        <v>218115</v>
      </c>
      <c r="F9" s="37"/>
      <c r="G9" s="37">
        <v>3000</v>
      </c>
      <c r="H9" s="37"/>
      <c r="I9" s="37">
        <v>0</v>
      </c>
      <c r="J9" s="37"/>
      <c r="K9" s="37">
        <v>0</v>
      </c>
      <c r="L9" s="37"/>
      <c r="M9" s="37">
        <v>0</v>
      </c>
      <c r="N9" s="37"/>
      <c r="O9" s="37">
        <v>654345000</v>
      </c>
      <c r="P9" s="37"/>
      <c r="Q9" s="37">
        <v>0</v>
      </c>
      <c r="R9" s="37"/>
      <c r="S9" s="37">
        <v>654345000</v>
      </c>
      <c r="T9" s="146"/>
      <c r="U9" s="27"/>
      <c r="V9" s="27"/>
    </row>
    <row r="10" spans="1:22" ht="21.75" customHeight="1" x14ac:dyDescent="0.2">
      <c r="A10" s="33" t="s">
        <v>21</v>
      </c>
      <c r="C10" s="37" t="s">
        <v>2</v>
      </c>
      <c r="D10" s="37"/>
      <c r="E10" s="37">
        <v>10210000</v>
      </c>
      <c r="F10" s="37"/>
      <c r="G10" s="37">
        <v>370</v>
      </c>
      <c r="H10" s="37"/>
      <c r="I10" s="37">
        <v>0</v>
      </c>
      <c r="J10" s="37"/>
      <c r="K10" s="37">
        <v>0</v>
      </c>
      <c r="L10" s="37"/>
      <c r="M10" s="37">
        <v>0</v>
      </c>
      <c r="N10" s="37"/>
      <c r="O10" s="37">
        <v>3777700000</v>
      </c>
      <c r="P10" s="37"/>
      <c r="Q10" s="37">
        <v>0</v>
      </c>
      <c r="R10" s="37"/>
      <c r="S10" s="37">
        <v>3777700000</v>
      </c>
      <c r="T10" s="146"/>
      <c r="U10" s="27"/>
      <c r="V10" s="27"/>
    </row>
    <row r="11" spans="1:22" ht="21.75" customHeight="1" x14ac:dyDescent="0.2">
      <c r="A11" s="33" t="s">
        <v>20</v>
      </c>
      <c r="C11" s="37" t="s">
        <v>152</v>
      </c>
      <c r="D11" s="37"/>
      <c r="E11" s="37">
        <v>15000000</v>
      </c>
      <c r="F11" s="37"/>
      <c r="G11" s="37">
        <v>255</v>
      </c>
      <c r="H11" s="37"/>
      <c r="I11" s="37">
        <v>0</v>
      </c>
      <c r="J11" s="37"/>
      <c r="K11" s="37">
        <v>0</v>
      </c>
      <c r="L11" s="37"/>
      <c r="M11" s="37">
        <v>0</v>
      </c>
      <c r="N11" s="37"/>
      <c r="O11" s="37">
        <v>3825000000</v>
      </c>
      <c r="P11" s="37"/>
      <c r="Q11" s="37">
        <v>0</v>
      </c>
      <c r="R11" s="37"/>
      <c r="S11" s="37">
        <v>3825000000</v>
      </c>
      <c r="T11" s="146"/>
      <c r="U11" s="27"/>
      <c r="V11" s="27"/>
    </row>
    <row r="12" spans="1:22" ht="21.75" customHeight="1" x14ac:dyDescent="0.2">
      <c r="A12" s="33" t="s">
        <v>19</v>
      </c>
      <c r="C12" s="37" t="s">
        <v>186</v>
      </c>
      <c r="D12" s="37"/>
      <c r="E12" s="37">
        <v>68564</v>
      </c>
      <c r="F12" s="37"/>
      <c r="G12" s="37">
        <v>540</v>
      </c>
      <c r="H12" s="37"/>
      <c r="I12" s="37">
        <v>0</v>
      </c>
      <c r="J12" s="37"/>
      <c r="K12" s="37">
        <v>0</v>
      </c>
      <c r="L12" s="37"/>
      <c r="M12" s="37">
        <v>0</v>
      </c>
      <c r="N12" s="37"/>
      <c r="O12" s="37">
        <v>37024560</v>
      </c>
      <c r="P12" s="37"/>
      <c r="Q12" s="168">
        <v>326761</v>
      </c>
      <c r="R12" s="37"/>
      <c r="S12" s="37">
        <v>36697799</v>
      </c>
      <c r="T12" s="146"/>
      <c r="U12" s="27"/>
      <c r="V12" s="27"/>
    </row>
    <row r="13" spans="1:22" ht="21.75" customHeight="1" x14ac:dyDescent="0.2">
      <c r="A13" s="124" t="s">
        <v>13</v>
      </c>
      <c r="C13" s="37" t="s">
        <v>152</v>
      </c>
      <c r="D13" s="37"/>
      <c r="E13" s="37">
        <v>14152500</v>
      </c>
      <c r="F13" s="37"/>
      <c r="G13" s="37">
        <v>60</v>
      </c>
      <c r="H13" s="37"/>
      <c r="I13" s="37">
        <v>0</v>
      </c>
      <c r="J13" s="37"/>
      <c r="K13" s="37">
        <v>0</v>
      </c>
      <c r="L13" s="37"/>
      <c r="M13" s="37">
        <v>0</v>
      </c>
      <c r="N13" s="37"/>
      <c r="O13" s="37">
        <v>849150000</v>
      </c>
      <c r="P13" s="37"/>
      <c r="Q13" s="37">
        <v>0</v>
      </c>
      <c r="R13" s="37"/>
      <c r="S13" s="37">
        <v>849150000</v>
      </c>
      <c r="T13" s="146"/>
      <c r="U13" s="27"/>
      <c r="V13" s="27"/>
    </row>
    <row r="14" spans="1:22" ht="21.75" customHeight="1" x14ac:dyDescent="0.2">
      <c r="A14" s="124" t="s">
        <v>17</v>
      </c>
      <c r="C14" s="37" t="s">
        <v>243</v>
      </c>
      <c r="D14" s="37"/>
      <c r="E14" s="37">
        <v>20450168</v>
      </c>
      <c r="F14" s="37"/>
      <c r="G14" s="37">
        <v>150</v>
      </c>
      <c r="H14" s="37"/>
      <c r="I14" s="37">
        <v>0</v>
      </c>
      <c r="J14" s="37"/>
      <c r="K14" s="37">
        <v>0</v>
      </c>
      <c r="L14" s="37"/>
      <c r="M14" s="37">
        <v>0</v>
      </c>
      <c r="N14" s="37"/>
      <c r="O14" s="37">
        <v>3067525200</v>
      </c>
      <c r="P14" s="37"/>
      <c r="Q14" s="37">
        <v>0</v>
      </c>
      <c r="R14" s="37"/>
      <c r="S14" s="37">
        <v>3067525200</v>
      </c>
      <c r="T14" s="146"/>
      <c r="U14" s="27"/>
      <c r="V14" s="27"/>
    </row>
    <row r="15" spans="1:22" ht="21.75" customHeight="1" x14ac:dyDescent="0.2">
      <c r="A15" s="33" t="s">
        <v>121</v>
      </c>
      <c r="C15" s="37" t="s">
        <v>153</v>
      </c>
      <c r="D15" s="37"/>
      <c r="E15" s="37">
        <v>7000000</v>
      </c>
      <c r="F15" s="37"/>
      <c r="G15" s="37">
        <v>1600</v>
      </c>
      <c r="H15" s="37"/>
      <c r="I15" s="37">
        <v>0</v>
      </c>
      <c r="J15" s="37"/>
      <c r="K15" s="37">
        <v>0</v>
      </c>
      <c r="L15" s="37"/>
      <c r="M15" s="37">
        <v>0</v>
      </c>
      <c r="N15" s="37"/>
      <c r="O15" s="37">
        <v>11200000000</v>
      </c>
      <c r="P15" s="37"/>
      <c r="Q15" s="37">
        <v>0</v>
      </c>
      <c r="R15" s="37"/>
      <c r="S15" s="37">
        <v>11200000000</v>
      </c>
      <c r="T15" s="146"/>
      <c r="U15" s="27"/>
      <c r="V15" s="27"/>
    </row>
    <row r="16" spans="1:22" ht="21.75" customHeight="1" x14ac:dyDescent="0.2">
      <c r="A16" s="33" t="s">
        <v>15</v>
      </c>
      <c r="C16" s="37" t="s">
        <v>152</v>
      </c>
      <c r="D16" s="37"/>
      <c r="E16" s="37">
        <v>5000000</v>
      </c>
      <c r="F16" s="37"/>
      <c r="G16" s="37">
        <v>1810</v>
      </c>
      <c r="H16" s="37"/>
      <c r="I16" s="37">
        <v>0</v>
      </c>
      <c r="J16" s="37"/>
      <c r="K16" s="37">
        <v>0</v>
      </c>
      <c r="L16" s="37"/>
      <c r="M16" s="37">
        <v>0</v>
      </c>
      <c r="N16" s="37"/>
      <c r="O16" s="37">
        <v>9050000000</v>
      </c>
      <c r="P16" s="37"/>
      <c r="Q16" s="37">
        <v>0</v>
      </c>
      <c r="R16" s="37"/>
      <c r="S16" s="37">
        <v>9050000000</v>
      </c>
      <c r="T16" s="146"/>
      <c r="U16" s="27"/>
      <c r="V16" s="27"/>
    </row>
    <row r="17" spans="1:20" ht="21.75" customHeight="1" thickBot="1" x14ac:dyDescent="0.25">
      <c r="A17" s="32"/>
      <c r="C17" s="35"/>
      <c r="I17" s="29">
        <f>SUM(I8:I16)</f>
        <v>0</v>
      </c>
      <c r="J17" s="68"/>
      <c r="K17" s="29">
        <f>SUM(K8:K16)</f>
        <v>0</v>
      </c>
      <c r="L17" s="68"/>
      <c r="M17" s="29">
        <f>SUM(M8:M16)</f>
        <v>0</v>
      </c>
      <c r="N17" s="146"/>
      <c r="O17" s="29">
        <f>SUM(O8:O16)</f>
        <v>34100744760</v>
      </c>
      <c r="P17" s="146"/>
      <c r="Q17" s="223">
        <f>SUM(Q8:Q16)</f>
        <v>326761</v>
      </c>
      <c r="R17" s="146"/>
      <c r="S17" s="29">
        <f>SUM(S8:S16)</f>
        <v>34100417999</v>
      </c>
      <c r="T17" s="146"/>
    </row>
    <row r="18" spans="1:20" ht="13.5" thickTop="1" x14ac:dyDescent="0.2">
      <c r="S18" s="68"/>
    </row>
    <row r="19" spans="1:20" x14ac:dyDescent="0.2">
      <c r="S19" s="27"/>
    </row>
    <row r="21" spans="1:20" x14ac:dyDescent="0.2">
      <c r="E21" s="27"/>
      <c r="G21" s="27"/>
      <c r="I21" s="27"/>
      <c r="K21" s="27"/>
      <c r="M21" s="27"/>
      <c r="O21" s="27"/>
      <c r="Q21" s="27"/>
      <c r="S21" s="27"/>
    </row>
    <row r="22" spans="1:20" x14ac:dyDescent="0.2">
      <c r="J22" s="27"/>
    </row>
    <row r="23" spans="1:20" x14ac:dyDescent="0.2">
      <c r="E23" s="27"/>
      <c r="G23" s="27"/>
      <c r="I23" s="27"/>
      <c r="K23" s="27"/>
      <c r="M23" s="27"/>
      <c r="O23" s="27"/>
      <c r="Q23" s="27"/>
      <c r="S23" s="27"/>
    </row>
  </sheetData>
  <sheetProtection algorithmName="SHA-512" hashValue="/WH7UdniyWZpqqsd+2ynJRk7/WjlcPfklOQHdlzxFcpHfoccwPgscvQIoTl5bgqJ7cI+yQ+SgMSfc5bUDD2zBg==" saltValue="IEwFgWqhZa4YfXeRsqKt7g==" spinCount="100000" sheet="1" objects="1" scenarios="1" selectLockedCells="1" autoFilter="0" selectUnlockedCells="1"/>
  <sortState xmlns:xlrd2="http://schemas.microsoft.com/office/spreadsheetml/2017/richdata2" ref="A8:S16">
    <sortCondition descending="1" ref="S8:S16"/>
  </sortState>
  <mergeCells count="8">
    <mergeCell ref="A1:S1"/>
    <mergeCell ref="A2:S2"/>
    <mergeCell ref="A3:S3"/>
    <mergeCell ref="A5:S5"/>
    <mergeCell ref="A6:A7"/>
    <mergeCell ref="C6:G6"/>
    <mergeCell ref="I6:M6"/>
    <mergeCell ref="O6:S6"/>
  </mergeCells>
  <pageMargins left="0.39" right="0.39" top="0.39" bottom="0.39" header="0" footer="0"/>
  <pageSetup paperSize="9" scale="69" fitToHeight="0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theme="6" tint="0.59999389629810485"/>
    <pageSetUpPr fitToPage="1"/>
  </sheetPr>
  <dimension ref="A1:X45"/>
  <sheetViews>
    <sheetView rightToLeft="1" view="pageBreakPreview" topLeftCell="A19" zoomScale="91" zoomScaleNormal="100" zoomScaleSheetLayoutView="91" workbookViewId="0">
      <selection activeCell="T49" sqref="T49"/>
    </sheetView>
  </sheetViews>
  <sheetFormatPr defaultRowHeight="12.75" x14ac:dyDescent="0.2"/>
  <cols>
    <col min="1" max="1" width="28.42578125" bestFit="1" customWidth="1"/>
    <col min="2" max="2" width="0.7109375" customWidth="1"/>
    <col min="3" max="3" width="18.42578125" bestFit="1" customWidth="1"/>
    <col min="4" max="4" width="1.28515625" customWidth="1"/>
    <col min="5" max="5" width="15" customWidth="1"/>
    <col min="6" max="6" width="0.42578125" customWidth="1"/>
    <col min="7" max="7" width="0.5703125" hidden="1" customWidth="1"/>
    <col min="8" max="8" width="18.140625" bestFit="1" customWidth="1"/>
    <col min="9" max="9" width="1.28515625" customWidth="1"/>
    <col min="10" max="10" width="20" bestFit="1" customWidth="1"/>
    <col min="11" max="11" width="1.28515625" customWidth="1"/>
    <col min="12" max="12" width="19.5703125" bestFit="1" customWidth="1"/>
    <col min="13" max="13" width="1.28515625" customWidth="1"/>
    <col min="14" max="14" width="20" bestFit="1" customWidth="1"/>
    <col min="15" max="15" width="1.28515625" customWidth="1"/>
    <col min="16" max="16" width="20.28515625" bestFit="1" customWidth="1"/>
    <col min="17" max="17" width="1.28515625" customWidth="1"/>
    <col min="18" max="18" width="21" bestFit="1" customWidth="1"/>
    <col min="19" max="19" width="1.28515625" customWidth="1"/>
    <col min="20" max="20" width="23.42578125" bestFit="1" customWidth="1"/>
    <col min="21" max="21" width="0.28515625" customWidth="1"/>
    <col min="22" max="22" width="22.5703125" customWidth="1"/>
    <col min="23" max="23" width="9.28515625" customWidth="1"/>
    <col min="24" max="24" width="7.140625" bestFit="1" customWidth="1"/>
  </cols>
  <sheetData>
    <row r="1" spans="1:24" ht="29.1" customHeight="1" x14ac:dyDescent="0.2">
      <c r="A1" s="254" t="s">
        <v>0</v>
      </c>
      <c r="B1" s="254"/>
      <c r="C1" s="254"/>
      <c r="D1" s="254"/>
      <c r="E1" s="254"/>
      <c r="F1" s="254"/>
      <c r="G1" s="254"/>
      <c r="H1" s="254"/>
      <c r="I1" s="254"/>
      <c r="J1" s="254"/>
      <c r="K1" s="254"/>
      <c r="L1" s="254"/>
      <c r="M1" s="254"/>
      <c r="N1" s="254"/>
      <c r="O1" s="254"/>
      <c r="P1" s="254"/>
      <c r="Q1" s="254"/>
      <c r="R1" s="254"/>
      <c r="S1" s="254"/>
      <c r="T1" s="254"/>
    </row>
    <row r="2" spans="1:24" ht="21.75" customHeight="1" x14ac:dyDescent="0.2">
      <c r="A2" s="254" t="s">
        <v>96</v>
      </c>
      <c r="B2" s="254"/>
      <c r="C2" s="254"/>
      <c r="D2" s="254"/>
      <c r="E2" s="254"/>
      <c r="F2" s="254"/>
      <c r="G2" s="254"/>
      <c r="H2" s="254"/>
      <c r="I2" s="254"/>
      <c r="J2" s="254"/>
      <c r="K2" s="254"/>
      <c r="L2" s="254"/>
      <c r="M2" s="254"/>
      <c r="N2" s="254"/>
      <c r="O2" s="254"/>
      <c r="P2" s="254"/>
      <c r="Q2" s="254"/>
      <c r="R2" s="254"/>
      <c r="S2" s="254"/>
      <c r="T2" s="254"/>
    </row>
    <row r="3" spans="1:24" ht="21.75" customHeight="1" x14ac:dyDescent="0.2">
      <c r="A3" s="254" t="s">
        <v>277</v>
      </c>
      <c r="B3" s="254"/>
      <c r="C3" s="254"/>
      <c r="D3" s="254"/>
      <c r="E3" s="254"/>
      <c r="F3" s="254"/>
      <c r="G3" s="254"/>
      <c r="H3" s="254"/>
      <c r="I3" s="254"/>
      <c r="J3" s="254"/>
      <c r="K3" s="254"/>
      <c r="L3" s="254"/>
      <c r="M3" s="254"/>
      <c r="N3" s="254"/>
      <c r="O3" s="254"/>
      <c r="P3" s="254"/>
      <c r="Q3" s="254"/>
      <c r="R3" s="254"/>
      <c r="S3" s="254"/>
      <c r="T3" s="254"/>
    </row>
    <row r="4" spans="1:24" ht="14.45" customHeight="1" x14ac:dyDescent="0.2"/>
    <row r="5" spans="1:24" ht="18" customHeight="1" x14ac:dyDescent="0.2">
      <c r="A5" s="291" t="s">
        <v>154</v>
      </c>
      <c r="B5" s="291"/>
      <c r="C5" s="291"/>
      <c r="D5" s="291"/>
      <c r="E5" s="291"/>
      <c r="F5" s="291"/>
      <c r="G5" s="291"/>
      <c r="H5" s="291"/>
      <c r="I5" s="291"/>
      <c r="J5" s="291"/>
      <c r="K5" s="291"/>
      <c r="L5" s="291"/>
      <c r="M5" s="291"/>
      <c r="N5" s="291"/>
      <c r="O5" s="291"/>
      <c r="P5" s="291"/>
      <c r="Q5" s="291"/>
      <c r="R5" s="291"/>
      <c r="S5" s="291"/>
      <c r="T5" s="291"/>
    </row>
    <row r="6" spans="1:24" ht="14.45" customHeight="1" x14ac:dyDescent="0.2">
      <c r="A6" s="269" t="s">
        <v>99</v>
      </c>
      <c r="J6" s="269" t="s">
        <v>115</v>
      </c>
      <c r="K6" s="269"/>
      <c r="L6" s="269"/>
      <c r="M6" s="269"/>
      <c r="N6" s="269"/>
      <c r="P6" s="269" t="s">
        <v>116</v>
      </c>
      <c r="Q6" s="269"/>
      <c r="R6" s="269"/>
      <c r="S6" s="269"/>
      <c r="T6" s="269"/>
    </row>
    <row r="7" spans="1:24" ht="29.1" customHeight="1" x14ac:dyDescent="0.2">
      <c r="A7" s="269"/>
      <c r="C7" s="63" t="s">
        <v>155</v>
      </c>
      <c r="D7" s="63"/>
      <c r="E7" s="267" t="s">
        <v>45</v>
      </c>
      <c r="F7" s="267"/>
      <c r="H7" s="39" t="s">
        <v>156</v>
      </c>
      <c r="J7" s="30" t="s">
        <v>157</v>
      </c>
      <c r="K7" s="2"/>
      <c r="L7" s="30" t="s">
        <v>148</v>
      </c>
      <c r="M7" s="2"/>
      <c r="N7" s="30" t="s">
        <v>158</v>
      </c>
      <c r="P7" s="30" t="s">
        <v>157</v>
      </c>
      <c r="Q7" s="2"/>
      <c r="R7" s="30" t="s">
        <v>148</v>
      </c>
      <c r="S7" s="2"/>
      <c r="T7" s="30" t="s">
        <v>158</v>
      </c>
    </row>
    <row r="8" spans="1:24" ht="19.5" customHeight="1" x14ac:dyDescent="0.45">
      <c r="A8" s="34" t="s">
        <v>282</v>
      </c>
      <c r="C8" s="170"/>
      <c r="D8" s="8"/>
      <c r="E8" s="170" t="s">
        <v>288</v>
      </c>
      <c r="F8" s="171"/>
      <c r="G8" s="8"/>
      <c r="H8" s="172">
        <v>18</v>
      </c>
      <c r="J8" s="168">
        <v>22999960593</v>
      </c>
      <c r="K8" s="169"/>
      <c r="L8" s="168">
        <v>0</v>
      </c>
      <c r="M8" s="169"/>
      <c r="N8" s="168">
        <v>22999960593</v>
      </c>
      <c r="O8" s="169"/>
      <c r="P8" s="168">
        <v>22999960593</v>
      </c>
      <c r="Q8" s="169"/>
      <c r="R8" s="168">
        <v>0</v>
      </c>
      <c r="S8" s="169"/>
      <c r="T8" s="168">
        <v>22999960593</v>
      </c>
      <c r="V8" s="169"/>
      <c r="W8" s="169"/>
    </row>
    <row r="9" spans="1:24" ht="19.5" customHeight="1" x14ac:dyDescent="0.45">
      <c r="A9" s="34" t="s">
        <v>191</v>
      </c>
      <c r="C9" s="138"/>
      <c r="D9" s="8"/>
      <c r="E9" s="138" t="s">
        <v>197</v>
      </c>
      <c r="F9" s="8"/>
      <c r="G9" s="8"/>
      <c r="H9" s="172">
        <v>23</v>
      </c>
      <c r="J9" s="168">
        <v>67537015478</v>
      </c>
      <c r="K9" s="169"/>
      <c r="L9" s="168">
        <v>0</v>
      </c>
      <c r="M9" s="169"/>
      <c r="N9" s="168">
        <v>67537015478</v>
      </c>
      <c r="O9" s="169"/>
      <c r="P9" s="168">
        <v>227156134152</v>
      </c>
      <c r="Q9" s="169"/>
      <c r="R9" s="168">
        <v>0</v>
      </c>
      <c r="S9" s="169"/>
      <c r="T9" s="168">
        <v>227156134152</v>
      </c>
      <c r="V9" s="169"/>
      <c r="W9" s="169"/>
    </row>
    <row r="10" spans="1:24" ht="19.5" customHeight="1" x14ac:dyDescent="0.45">
      <c r="A10" s="185" t="s">
        <v>181</v>
      </c>
      <c r="C10" s="138"/>
      <c r="D10" s="8"/>
      <c r="E10" s="138" t="s">
        <v>183</v>
      </c>
      <c r="F10" s="8"/>
      <c r="G10" s="8"/>
      <c r="H10" s="172">
        <v>23</v>
      </c>
      <c r="J10" s="168">
        <v>38772264679</v>
      </c>
      <c r="K10" s="168"/>
      <c r="L10" s="168">
        <v>0</v>
      </c>
      <c r="M10" s="168"/>
      <c r="N10" s="168">
        <v>38772264679</v>
      </c>
      <c r="O10" s="168"/>
      <c r="P10" s="168">
        <v>174726592126</v>
      </c>
      <c r="Q10" s="168"/>
      <c r="R10" s="168">
        <v>0</v>
      </c>
      <c r="S10" s="168"/>
      <c r="T10" s="168">
        <v>174726592126</v>
      </c>
      <c r="V10" s="169"/>
      <c r="W10" s="169"/>
    </row>
    <row r="11" spans="1:24" ht="19.5" customHeight="1" x14ac:dyDescent="0.45">
      <c r="A11" s="34" t="s">
        <v>281</v>
      </c>
      <c r="C11" s="138"/>
      <c r="D11" s="173"/>
      <c r="E11" s="176" t="s">
        <v>286</v>
      </c>
      <c r="F11" s="173"/>
      <c r="G11" s="173"/>
      <c r="H11" s="172">
        <v>23</v>
      </c>
      <c r="J11" s="168">
        <v>6064283414</v>
      </c>
      <c r="K11" s="168"/>
      <c r="L11" s="168">
        <v>0</v>
      </c>
      <c r="M11" s="168"/>
      <c r="N11" s="168">
        <v>6064283414</v>
      </c>
      <c r="O11" s="168"/>
      <c r="P11" s="168">
        <v>6064283414</v>
      </c>
      <c r="Q11" s="168"/>
      <c r="R11" s="168">
        <v>0</v>
      </c>
      <c r="S11" s="168"/>
      <c r="T11" s="168">
        <v>6064283414</v>
      </c>
      <c r="V11" s="169"/>
      <c r="W11" s="169"/>
      <c r="X11" s="169"/>
    </row>
    <row r="12" spans="1:24" ht="19.5" customHeight="1" x14ac:dyDescent="0.45">
      <c r="A12" s="34" t="s">
        <v>69</v>
      </c>
      <c r="C12" s="176"/>
      <c r="D12" s="173"/>
      <c r="E12" s="176" t="s">
        <v>71</v>
      </c>
      <c r="F12" s="173"/>
      <c r="G12" s="173"/>
      <c r="H12" s="172">
        <v>23</v>
      </c>
      <c r="J12" s="168">
        <v>10188768030</v>
      </c>
      <c r="K12" s="168"/>
      <c r="L12" s="168">
        <v>0</v>
      </c>
      <c r="M12" s="168"/>
      <c r="N12" s="168">
        <v>10188768030</v>
      </c>
      <c r="O12" s="168"/>
      <c r="P12" s="168">
        <v>89758768116</v>
      </c>
      <c r="Q12" s="168"/>
      <c r="R12" s="168">
        <v>0</v>
      </c>
      <c r="S12" s="168"/>
      <c r="T12" s="168">
        <v>89758768116</v>
      </c>
      <c r="V12" s="169"/>
      <c r="W12" s="169"/>
      <c r="X12" s="169"/>
    </row>
    <row r="13" spans="1:24" ht="19.5" customHeight="1" x14ac:dyDescent="0.45">
      <c r="A13" s="123" t="s">
        <v>75</v>
      </c>
      <c r="C13" s="138"/>
      <c r="D13" s="173"/>
      <c r="E13" s="176" t="s">
        <v>77</v>
      </c>
      <c r="F13" s="173"/>
      <c r="G13" s="173"/>
      <c r="H13" s="172">
        <v>23</v>
      </c>
      <c r="J13" s="168">
        <v>18925538765</v>
      </c>
      <c r="K13" s="168"/>
      <c r="L13" s="168">
        <v>0</v>
      </c>
      <c r="M13" s="168"/>
      <c r="N13" s="168">
        <v>18925538765</v>
      </c>
      <c r="O13" s="168"/>
      <c r="P13" s="168">
        <v>157410689450</v>
      </c>
      <c r="Q13" s="168"/>
      <c r="R13" s="168">
        <v>0</v>
      </c>
      <c r="S13" s="168"/>
      <c r="T13" s="168">
        <v>157410689450</v>
      </c>
      <c r="V13" s="169"/>
      <c r="W13" s="169"/>
      <c r="X13" s="169"/>
    </row>
    <row r="14" spans="1:24" ht="19.5" customHeight="1" x14ac:dyDescent="0.45">
      <c r="A14" s="34" t="s">
        <v>188</v>
      </c>
      <c r="C14" s="176"/>
      <c r="D14" s="8"/>
      <c r="E14" s="175" t="s">
        <v>193</v>
      </c>
      <c r="F14" s="8"/>
      <c r="G14" s="8"/>
      <c r="H14" s="177">
        <v>23</v>
      </c>
      <c r="J14" s="37">
        <v>39110825160</v>
      </c>
      <c r="L14" s="168">
        <v>0</v>
      </c>
      <c r="N14" s="168">
        <v>39110825160</v>
      </c>
      <c r="P14" s="37">
        <v>119104415067</v>
      </c>
      <c r="R14" s="168">
        <v>0</v>
      </c>
      <c r="T14" s="168">
        <v>119104415067</v>
      </c>
      <c r="V14" s="169"/>
      <c r="W14" s="169"/>
    </row>
    <row r="15" spans="1:24" ht="19.5" customHeight="1" x14ac:dyDescent="0.45">
      <c r="A15" s="123" t="s">
        <v>129</v>
      </c>
      <c r="C15" s="176"/>
      <c r="D15" s="8"/>
      <c r="E15" s="175" t="s">
        <v>159</v>
      </c>
      <c r="F15" s="8"/>
      <c r="G15" s="8"/>
      <c r="H15" s="177">
        <v>23</v>
      </c>
      <c r="J15" s="37">
        <v>0</v>
      </c>
      <c r="L15" s="168">
        <v>0</v>
      </c>
      <c r="N15" s="168">
        <v>0</v>
      </c>
      <c r="P15" s="37">
        <v>6670374537</v>
      </c>
      <c r="R15" s="168">
        <v>0</v>
      </c>
      <c r="T15" s="168">
        <v>6670374537</v>
      </c>
      <c r="V15" s="169"/>
      <c r="W15" s="169"/>
    </row>
    <row r="16" spans="1:24" ht="19.5" customHeight="1" x14ac:dyDescent="0.45">
      <c r="A16" s="167" t="s">
        <v>66</v>
      </c>
      <c r="C16" s="176"/>
      <c r="D16" s="173"/>
      <c r="E16" s="174" t="s">
        <v>68</v>
      </c>
      <c r="F16" s="173"/>
      <c r="G16" s="173"/>
      <c r="H16" s="177">
        <v>23</v>
      </c>
      <c r="J16" s="37">
        <v>33764989883</v>
      </c>
      <c r="L16" s="168">
        <v>0</v>
      </c>
      <c r="N16" s="168">
        <v>33764989883</v>
      </c>
      <c r="P16" s="37">
        <v>391728891518</v>
      </c>
      <c r="R16" s="168">
        <v>0</v>
      </c>
      <c r="T16" s="168">
        <v>391728891518</v>
      </c>
      <c r="V16" s="169"/>
      <c r="W16" s="169"/>
    </row>
    <row r="17" spans="1:24" ht="19.5" customHeight="1" x14ac:dyDescent="0.45">
      <c r="A17" s="167" t="s">
        <v>72</v>
      </c>
      <c r="C17" s="176"/>
      <c r="D17" s="173"/>
      <c r="E17" s="174" t="s">
        <v>74</v>
      </c>
      <c r="F17" s="173"/>
      <c r="G17" s="173"/>
      <c r="H17" s="177">
        <v>20.5</v>
      </c>
      <c r="J17" s="37">
        <v>37924638282</v>
      </c>
      <c r="L17" s="168">
        <v>0</v>
      </c>
      <c r="N17" s="168">
        <v>37924638282</v>
      </c>
      <c r="P17" s="37">
        <v>395581934183</v>
      </c>
      <c r="R17" s="168">
        <v>0</v>
      </c>
      <c r="T17" s="168">
        <v>395581934183</v>
      </c>
      <c r="V17" s="169"/>
      <c r="W17" s="169"/>
    </row>
    <row r="18" spans="1:24" ht="19.5" customHeight="1" x14ac:dyDescent="0.45">
      <c r="A18" s="167" t="s">
        <v>248</v>
      </c>
      <c r="C18" s="176"/>
      <c r="D18" s="8"/>
      <c r="E18" s="174" t="s">
        <v>251</v>
      </c>
      <c r="F18" s="8"/>
      <c r="G18" s="8"/>
      <c r="H18" s="177">
        <v>18</v>
      </c>
      <c r="J18" s="37">
        <v>9305979733</v>
      </c>
      <c r="L18" s="168">
        <v>0</v>
      </c>
      <c r="N18" s="168">
        <v>9305979733</v>
      </c>
      <c r="P18" s="37">
        <v>26462875218</v>
      </c>
      <c r="R18" s="168">
        <v>0</v>
      </c>
      <c r="T18" s="168">
        <v>26462875218</v>
      </c>
      <c r="V18" s="169"/>
      <c r="W18" s="169"/>
      <c r="X18" s="169"/>
    </row>
    <row r="19" spans="1:24" ht="19.5" customHeight="1" x14ac:dyDescent="0.45">
      <c r="A19" s="167" t="s">
        <v>247</v>
      </c>
      <c r="C19" s="176"/>
      <c r="D19" s="8"/>
      <c r="E19" s="175" t="s">
        <v>250</v>
      </c>
      <c r="F19" s="8"/>
      <c r="G19" s="8"/>
      <c r="H19" s="177">
        <v>18</v>
      </c>
      <c r="J19" s="37">
        <v>61972639022</v>
      </c>
      <c r="L19" s="168">
        <v>0</v>
      </c>
      <c r="N19" s="168">
        <v>61972639022</v>
      </c>
      <c r="P19" s="37">
        <v>177664098224</v>
      </c>
      <c r="R19" s="168">
        <v>0</v>
      </c>
      <c r="T19" s="168">
        <v>177664098224</v>
      </c>
      <c r="V19" s="169"/>
      <c r="W19" s="169"/>
      <c r="X19" s="169"/>
    </row>
    <row r="20" spans="1:24" ht="19.5" customHeight="1" x14ac:dyDescent="0.45">
      <c r="A20" s="167" t="s">
        <v>246</v>
      </c>
      <c r="C20" s="176"/>
      <c r="D20" s="173"/>
      <c r="E20" s="174" t="s">
        <v>250</v>
      </c>
      <c r="F20" s="173"/>
      <c r="G20" s="173"/>
      <c r="H20" s="177">
        <v>18</v>
      </c>
      <c r="J20" s="37">
        <v>28592118537</v>
      </c>
      <c r="L20" s="168">
        <v>0</v>
      </c>
      <c r="N20" s="168">
        <v>28592118537</v>
      </c>
      <c r="P20" s="37">
        <v>81305750365</v>
      </c>
      <c r="R20" s="168">
        <v>0</v>
      </c>
      <c r="T20" s="168">
        <v>81305750365</v>
      </c>
      <c r="V20" s="169"/>
      <c r="W20" s="169"/>
      <c r="X20" s="169"/>
    </row>
    <row r="21" spans="1:24" ht="19.5" customHeight="1" x14ac:dyDescent="0.45">
      <c r="A21" s="167" t="s">
        <v>82</v>
      </c>
      <c r="C21" s="176"/>
      <c r="D21" s="173"/>
      <c r="E21" s="174" t="s">
        <v>83</v>
      </c>
      <c r="F21" s="173"/>
      <c r="G21" s="173"/>
      <c r="H21" s="177">
        <v>18</v>
      </c>
      <c r="J21" s="37">
        <v>0</v>
      </c>
      <c r="L21" s="168">
        <v>0</v>
      </c>
      <c r="N21" s="168">
        <v>0</v>
      </c>
      <c r="P21" s="37">
        <v>2632101606</v>
      </c>
      <c r="R21" s="168">
        <v>0</v>
      </c>
      <c r="T21" s="168">
        <v>2632101606</v>
      </c>
      <c r="V21" s="169"/>
      <c r="W21" s="169"/>
      <c r="X21" s="169"/>
    </row>
    <row r="22" spans="1:24" ht="19.5" customHeight="1" x14ac:dyDescent="0.45">
      <c r="A22" s="167" t="s">
        <v>190</v>
      </c>
      <c r="C22" s="176"/>
      <c r="D22" s="8"/>
      <c r="E22" s="175" t="s">
        <v>195</v>
      </c>
      <c r="F22" s="8"/>
      <c r="G22" s="8"/>
      <c r="H22" s="172">
        <v>18</v>
      </c>
      <c r="J22" s="37">
        <v>0</v>
      </c>
      <c r="L22" s="168">
        <v>0</v>
      </c>
      <c r="N22" s="168">
        <v>0</v>
      </c>
      <c r="P22" s="37">
        <v>6306335120</v>
      </c>
      <c r="R22" s="168">
        <v>0</v>
      </c>
      <c r="T22" s="168">
        <v>6306335120</v>
      </c>
      <c r="V22" s="169"/>
      <c r="W22" s="169"/>
      <c r="X22" s="169"/>
    </row>
    <row r="23" spans="1:24" ht="19.5" customHeight="1" x14ac:dyDescent="0.45">
      <c r="A23" s="56" t="s">
        <v>280</v>
      </c>
      <c r="C23" s="176"/>
      <c r="D23" s="173"/>
      <c r="E23" s="174" t="s">
        <v>284</v>
      </c>
      <c r="F23" s="173"/>
      <c r="G23" s="173"/>
      <c r="H23" s="177">
        <v>17</v>
      </c>
      <c r="J23" s="37">
        <v>17756630155</v>
      </c>
      <c r="L23" s="168">
        <v>0</v>
      </c>
      <c r="N23" s="168">
        <v>17756630155</v>
      </c>
      <c r="P23" s="37">
        <v>17756630155</v>
      </c>
      <c r="R23" s="168">
        <v>0</v>
      </c>
      <c r="T23" s="168">
        <v>17756630155</v>
      </c>
      <c r="V23" s="169"/>
      <c r="W23" s="169"/>
      <c r="X23" s="169"/>
    </row>
    <row r="24" spans="1:24" ht="19.5" customHeight="1" x14ac:dyDescent="0.45">
      <c r="A24" s="235" t="s">
        <v>189</v>
      </c>
      <c r="C24" s="176"/>
      <c r="D24" s="173"/>
      <c r="E24" s="174" t="s">
        <v>195</v>
      </c>
      <c r="F24" s="173"/>
      <c r="G24" s="173"/>
      <c r="H24" s="177">
        <v>18</v>
      </c>
      <c r="J24" s="37">
        <v>22857235207</v>
      </c>
      <c r="L24" s="168">
        <v>0</v>
      </c>
      <c r="N24" s="168">
        <v>22857235207</v>
      </c>
      <c r="P24" s="37">
        <v>90548733209</v>
      </c>
      <c r="R24" s="168">
        <v>0</v>
      </c>
      <c r="T24" s="168">
        <v>90548733209</v>
      </c>
      <c r="V24" s="169"/>
      <c r="W24" s="169"/>
      <c r="X24" s="169"/>
    </row>
    <row r="25" spans="1:24" ht="19.5" customHeight="1" x14ac:dyDescent="0.45">
      <c r="A25" s="235" t="s">
        <v>130</v>
      </c>
      <c r="C25" s="176"/>
      <c r="D25" s="173"/>
      <c r="E25" s="174" t="s">
        <v>160</v>
      </c>
      <c r="F25" s="173"/>
      <c r="G25" s="173"/>
      <c r="H25" s="177">
        <v>17</v>
      </c>
      <c r="J25" s="37">
        <v>0</v>
      </c>
      <c r="L25" s="168">
        <v>0</v>
      </c>
      <c r="N25" s="168">
        <v>0</v>
      </c>
      <c r="P25" s="37">
        <v>12161930498</v>
      </c>
      <c r="R25" s="168">
        <v>0</v>
      </c>
      <c r="T25" s="168">
        <v>12161930498</v>
      </c>
      <c r="V25" s="169"/>
      <c r="W25" s="169"/>
      <c r="X25" s="169"/>
    </row>
    <row r="26" spans="1:24" ht="19.5" customHeight="1" x14ac:dyDescent="0.45">
      <c r="A26" s="235" t="s">
        <v>80</v>
      </c>
      <c r="C26" s="176"/>
      <c r="D26" s="173"/>
      <c r="E26" s="174" t="s">
        <v>81</v>
      </c>
      <c r="F26" s="173"/>
      <c r="G26" s="173"/>
      <c r="H26" s="177">
        <v>18</v>
      </c>
      <c r="J26" s="37">
        <v>0</v>
      </c>
      <c r="L26" s="168">
        <v>0</v>
      </c>
      <c r="N26" s="168">
        <v>0</v>
      </c>
      <c r="P26" s="37">
        <v>150471073</v>
      </c>
      <c r="R26" s="168">
        <v>0</v>
      </c>
      <c r="T26" s="168">
        <v>150471073</v>
      </c>
      <c r="V26" s="169"/>
      <c r="W26" s="169"/>
      <c r="X26" s="169"/>
    </row>
    <row r="27" spans="1:24" ht="19.5" customHeight="1" x14ac:dyDescent="0.4">
      <c r="A27" s="34" t="s">
        <v>78</v>
      </c>
      <c r="C27" s="176"/>
      <c r="E27" s="203" t="s">
        <v>79</v>
      </c>
      <c r="F27" s="203"/>
      <c r="G27" s="203"/>
      <c r="H27" s="203">
        <v>18</v>
      </c>
      <c r="I27" s="203"/>
      <c r="J27" s="203">
        <v>0</v>
      </c>
      <c r="K27" s="203"/>
      <c r="L27" s="168">
        <v>0</v>
      </c>
      <c r="M27" s="203"/>
      <c r="N27" s="168">
        <v>0</v>
      </c>
      <c r="O27" s="203"/>
      <c r="P27" s="203">
        <v>191732296875</v>
      </c>
      <c r="Q27" s="203"/>
      <c r="R27" s="168">
        <v>0</v>
      </c>
      <c r="S27" s="204"/>
      <c r="T27" s="168">
        <v>191732296875</v>
      </c>
      <c r="V27" s="169"/>
      <c r="W27" s="169"/>
      <c r="X27" s="169"/>
    </row>
    <row r="28" spans="1:24" ht="19.5" customHeight="1" x14ac:dyDescent="0.45">
      <c r="A28" s="34" t="s">
        <v>64</v>
      </c>
      <c r="C28" s="176"/>
      <c r="D28" s="8"/>
      <c r="E28" s="174" t="s">
        <v>65</v>
      </c>
      <c r="F28" s="8"/>
      <c r="G28" s="8"/>
      <c r="H28" s="177">
        <v>18</v>
      </c>
      <c r="J28" s="37">
        <v>0</v>
      </c>
      <c r="L28" s="168">
        <v>0</v>
      </c>
      <c r="N28" s="168">
        <v>0</v>
      </c>
      <c r="P28" s="37">
        <v>319224435415</v>
      </c>
      <c r="R28" s="168">
        <v>0</v>
      </c>
      <c r="T28" s="168">
        <v>319224435415</v>
      </c>
      <c r="V28" s="169"/>
      <c r="W28" s="169"/>
      <c r="X28" s="169"/>
    </row>
    <row r="29" spans="1:24" ht="19.5" customHeight="1" x14ac:dyDescent="0.45">
      <c r="A29" s="34" t="s">
        <v>63</v>
      </c>
      <c r="C29" s="176"/>
      <c r="D29" s="173"/>
      <c r="E29" s="174" t="s">
        <v>30</v>
      </c>
      <c r="F29" s="173"/>
      <c r="G29" s="173"/>
      <c r="H29" s="177">
        <v>16</v>
      </c>
      <c r="J29" s="37">
        <v>0</v>
      </c>
      <c r="L29" s="168">
        <v>0</v>
      </c>
      <c r="N29" s="168">
        <v>0</v>
      </c>
      <c r="P29" s="37">
        <v>124635581467</v>
      </c>
      <c r="R29" s="168">
        <v>0</v>
      </c>
      <c r="T29" s="168">
        <v>124635581467</v>
      </c>
      <c r="V29" s="169"/>
      <c r="W29" s="169"/>
      <c r="X29" s="169"/>
    </row>
    <row r="30" spans="1:24" s="219" customFormat="1" ht="19.5" x14ac:dyDescent="0.45">
      <c r="A30" s="229" t="s">
        <v>172</v>
      </c>
      <c r="C30" s="232" t="s">
        <v>245</v>
      </c>
      <c r="D30" s="232"/>
      <c r="E30" s="232" t="s">
        <v>245</v>
      </c>
      <c r="F30" s="233"/>
      <c r="G30" s="155">
        <v>96510736993</v>
      </c>
      <c r="H30" s="172">
        <v>22.5</v>
      </c>
      <c r="I30" s="155">
        <v>593808854103</v>
      </c>
      <c r="J30" s="78">
        <v>87195053378</v>
      </c>
      <c r="K30" s="231"/>
      <c r="L30" s="168">
        <v>-97306693</v>
      </c>
      <c r="M30"/>
      <c r="N30" s="168">
        <v>87292360071</v>
      </c>
      <c r="P30" s="155">
        <v>681003907481</v>
      </c>
      <c r="Q30" s="233"/>
      <c r="R30" s="168">
        <v>282772400</v>
      </c>
      <c r="T30" s="168">
        <v>680721135081</v>
      </c>
    </row>
    <row r="31" spans="1:24" s="219" customFormat="1" ht="19.5" x14ac:dyDescent="0.45">
      <c r="A31" s="229" t="s">
        <v>170</v>
      </c>
      <c r="C31" s="232" t="s">
        <v>245</v>
      </c>
      <c r="D31" s="231"/>
      <c r="E31" s="232" t="s">
        <v>245</v>
      </c>
      <c r="F31" s="233"/>
      <c r="G31" s="155">
        <v>48566522982</v>
      </c>
      <c r="H31" s="172">
        <v>22.5</v>
      </c>
      <c r="I31" s="155">
        <v>440673462629</v>
      </c>
      <c r="J31" s="78">
        <v>24070412495</v>
      </c>
      <c r="K31" s="231"/>
      <c r="L31" s="168">
        <v>-253968231</v>
      </c>
      <c r="M31" s="76"/>
      <c r="N31" s="168">
        <v>24324380726</v>
      </c>
      <c r="P31" s="155">
        <v>464743875124</v>
      </c>
      <c r="Q31" s="233"/>
      <c r="R31" s="168">
        <v>335855097</v>
      </c>
      <c r="T31" s="168">
        <v>464408020027</v>
      </c>
    </row>
    <row r="32" spans="1:24" s="219" customFormat="1" ht="19.5" x14ac:dyDescent="0.45">
      <c r="A32" s="229" t="s">
        <v>173</v>
      </c>
      <c r="C32" s="232" t="s">
        <v>245</v>
      </c>
      <c r="D32" s="231"/>
      <c r="E32" s="232" t="s">
        <v>245</v>
      </c>
      <c r="F32" s="233"/>
      <c r="G32" s="155">
        <v>96913476149</v>
      </c>
      <c r="H32" s="172">
        <v>22.5</v>
      </c>
      <c r="I32" s="155">
        <v>418141529668</v>
      </c>
      <c r="J32" s="78">
        <v>87331968142</v>
      </c>
      <c r="K32" s="231"/>
      <c r="L32" s="168">
        <v>-130284305</v>
      </c>
      <c r="M32" s="76"/>
      <c r="N32" s="168">
        <v>87462252447</v>
      </c>
      <c r="P32" s="155">
        <v>505473497810</v>
      </c>
      <c r="Q32" s="233"/>
      <c r="R32" s="168">
        <v>214705666</v>
      </c>
      <c r="T32" s="168">
        <v>505258792144</v>
      </c>
    </row>
    <row r="33" spans="1:24" s="219" customFormat="1" ht="19.5" x14ac:dyDescent="0.45">
      <c r="A33" s="229" t="s">
        <v>185</v>
      </c>
      <c r="C33" s="232" t="s">
        <v>245</v>
      </c>
      <c r="D33" s="231"/>
      <c r="E33" s="232" t="s">
        <v>245</v>
      </c>
      <c r="F33" s="233"/>
      <c r="G33" s="155">
        <v>14380354191</v>
      </c>
      <c r="H33" s="172">
        <v>22.5</v>
      </c>
      <c r="I33" s="155">
        <v>47588502119</v>
      </c>
      <c r="J33" s="78">
        <v>12295081950</v>
      </c>
      <c r="K33" s="231"/>
      <c r="L33" s="168">
        <v>-5619671</v>
      </c>
      <c r="M33" s="76"/>
      <c r="N33" s="168">
        <v>12300701621</v>
      </c>
      <c r="P33" s="155">
        <v>59883584069</v>
      </c>
      <c r="Q33" s="233"/>
      <c r="R33" s="168">
        <v>61020340</v>
      </c>
      <c r="T33" s="168">
        <v>59822563729</v>
      </c>
    </row>
    <row r="34" spans="1:24" s="219" customFormat="1" ht="19.5" x14ac:dyDescent="0.45">
      <c r="A34" s="229" t="s">
        <v>256</v>
      </c>
      <c r="C34" s="232" t="s">
        <v>245</v>
      </c>
      <c r="D34" s="231"/>
      <c r="E34" s="232" t="s">
        <v>245</v>
      </c>
      <c r="F34" s="233"/>
      <c r="G34" s="155">
        <v>0</v>
      </c>
      <c r="H34" s="172">
        <v>22.5</v>
      </c>
      <c r="I34" s="155">
        <v>6393442624</v>
      </c>
      <c r="J34" s="78">
        <v>0</v>
      </c>
      <c r="K34" s="231"/>
      <c r="L34" s="168">
        <v>0</v>
      </c>
      <c r="M34" s="76"/>
      <c r="N34" s="168">
        <v>0</v>
      </c>
      <c r="P34" s="155">
        <v>6393442624</v>
      </c>
      <c r="Q34" s="233"/>
      <c r="R34" s="168">
        <v>0</v>
      </c>
      <c r="T34" s="168">
        <v>6393442624</v>
      </c>
    </row>
    <row r="35" spans="1:24" s="219" customFormat="1" ht="19.5" x14ac:dyDescent="0.45">
      <c r="A35" s="229" t="s">
        <v>242</v>
      </c>
      <c r="C35" s="232" t="s">
        <v>245</v>
      </c>
      <c r="D35" s="231"/>
      <c r="E35" s="232" t="s">
        <v>245</v>
      </c>
      <c r="F35" s="233"/>
      <c r="G35" s="155">
        <v>12295081950</v>
      </c>
      <c r="H35" s="172">
        <v>22.5</v>
      </c>
      <c r="I35" s="155">
        <v>33606557330</v>
      </c>
      <c r="J35" s="78">
        <v>12295081950</v>
      </c>
      <c r="K35" s="231"/>
      <c r="L35" s="168">
        <v>0</v>
      </c>
      <c r="M35" s="76"/>
      <c r="N35" s="168">
        <v>12295081950</v>
      </c>
      <c r="P35" s="155">
        <v>45901639280</v>
      </c>
      <c r="Q35" s="233"/>
      <c r="R35" s="168">
        <v>58738719</v>
      </c>
      <c r="T35" s="168">
        <v>45842900561</v>
      </c>
    </row>
    <row r="36" spans="1:24" s="219" customFormat="1" ht="19.5" x14ac:dyDescent="0.45">
      <c r="A36" s="229" t="s">
        <v>269</v>
      </c>
      <c r="C36" s="232" t="s">
        <v>245</v>
      </c>
      <c r="D36" s="231"/>
      <c r="E36" s="232" t="s">
        <v>245</v>
      </c>
      <c r="F36" s="233"/>
      <c r="G36" s="155">
        <v>0</v>
      </c>
      <c r="H36" s="177">
        <v>0</v>
      </c>
      <c r="I36" s="155">
        <v>3357247</v>
      </c>
      <c r="J36" s="78">
        <v>2157</v>
      </c>
      <c r="K36" s="231"/>
      <c r="L36" s="168">
        <v>0</v>
      </c>
      <c r="M36" s="76"/>
      <c r="N36" s="168">
        <v>2157</v>
      </c>
      <c r="P36" s="155">
        <v>3359404</v>
      </c>
      <c r="Q36" s="233"/>
      <c r="R36" s="168">
        <v>0</v>
      </c>
      <c r="T36" s="168">
        <v>3359404</v>
      </c>
    </row>
    <row r="37" spans="1:24" s="219" customFormat="1" ht="19.5" x14ac:dyDescent="0.45">
      <c r="A37" s="229" t="s">
        <v>270</v>
      </c>
      <c r="C37" s="232" t="s">
        <v>245</v>
      </c>
      <c r="D37" s="231"/>
      <c r="E37" s="232" t="s">
        <v>245</v>
      </c>
      <c r="F37" s="233"/>
      <c r="G37" s="155">
        <v>12458</v>
      </c>
      <c r="H37" s="177">
        <v>0</v>
      </c>
      <c r="I37" s="155">
        <v>208139</v>
      </c>
      <c r="J37" s="78">
        <v>12509</v>
      </c>
      <c r="K37" s="231"/>
      <c r="L37" s="168">
        <v>0</v>
      </c>
      <c r="M37" s="76"/>
      <c r="N37" s="168">
        <v>12509</v>
      </c>
      <c r="P37" s="155">
        <v>220648</v>
      </c>
      <c r="Q37" s="233"/>
      <c r="R37" s="168">
        <v>0</v>
      </c>
      <c r="T37" s="168">
        <v>220648</v>
      </c>
    </row>
    <row r="38" spans="1:24" s="219" customFormat="1" ht="19.5" x14ac:dyDescent="0.45">
      <c r="A38" s="229" t="s">
        <v>271</v>
      </c>
      <c r="C38" s="232" t="s">
        <v>245</v>
      </c>
      <c r="D38" s="231"/>
      <c r="E38" s="232" t="s">
        <v>245</v>
      </c>
      <c r="F38" s="233"/>
      <c r="G38" s="155">
        <v>0</v>
      </c>
      <c r="H38" s="177">
        <v>0</v>
      </c>
      <c r="I38" s="155">
        <v>1629925</v>
      </c>
      <c r="J38" s="78">
        <v>0</v>
      </c>
      <c r="K38" s="231"/>
      <c r="L38" s="168">
        <v>0</v>
      </c>
      <c r="M38" s="76"/>
      <c r="N38" s="168">
        <v>0</v>
      </c>
      <c r="P38" s="155">
        <v>1629925</v>
      </c>
      <c r="Q38" s="233"/>
      <c r="R38" s="168">
        <v>0</v>
      </c>
      <c r="T38" s="168">
        <v>1629925</v>
      </c>
    </row>
    <row r="39" spans="1:24" s="219" customFormat="1" ht="19.5" x14ac:dyDescent="0.45">
      <c r="A39" s="229" t="s">
        <v>272</v>
      </c>
      <c r="C39" s="232" t="s">
        <v>245</v>
      </c>
      <c r="D39" s="231"/>
      <c r="E39" s="232" t="s">
        <v>245</v>
      </c>
      <c r="F39" s="233"/>
      <c r="G39" s="155">
        <v>202119</v>
      </c>
      <c r="H39" s="177">
        <v>0</v>
      </c>
      <c r="I39" s="155">
        <v>7048116</v>
      </c>
      <c r="J39" s="78">
        <v>81972</v>
      </c>
      <c r="K39" s="231"/>
      <c r="L39" s="168">
        <v>0</v>
      </c>
      <c r="M39" s="76"/>
      <c r="N39" s="168">
        <v>81972</v>
      </c>
      <c r="P39" s="155">
        <v>7130088</v>
      </c>
      <c r="Q39" s="233"/>
      <c r="R39" s="168">
        <v>0</v>
      </c>
      <c r="T39" s="168">
        <v>7130088</v>
      </c>
    </row>
    <row r="40" spans="1:24" s="219" customFormat="1" ht="19.5" x14ac:dyDescent="0.45">
      <c r="A40" s="229" t="s">
        <v>273</v>
      </c>
      <c r="C40" s="232" t="s">
        <v>245</v>
      </c>
      <c r="D40" s="231"/>
      <c r="E40" s="232" t="s">
        <v>245</v>
      </c>
      <c r="F40" s="233"/>
      <c r="G40" s="155">
        <v>1017129406</v>
      </c>
      <c r="H40" s="177">
        <v>0</v>
      </c>
      <c r="I40" s="155">
        <v>1017190794</v>
      </c>
      <c r="J40" s="78">
        <v>4035335</v>
      </c>
      <c r="K40" s="231"/>
      <c r="L40" s="168">
        <v>0</v>
      </c>
      <c r="M40" s="76"/>
      <c r="N40" s="168">
        <v>4035335</v>
      </c>
      <c r="P40" s="155">
        <v>1021226129</v>
      </c>
      <c r="Q40" s="233"/>
      <c r="R40" s="168">
        <v>0</v>
      </c>
      <c r="T40" s="168">
        <v>1021226129</v>
      </c>
    </row>
    <row r="41" spans="1:24" s="219" customFormat="1" ht="19.5" x14ac:dyDescent="0.45">
      <c r="A41" s="229" t="s">
        <v>274</v>
      </c>
      <c r="C41" s="232" t="s">
        <v>245</v>
      </c>
      <c r="D41" s="231"/>
      <c r="E41" s="232" t="s">
        <v>245</v>
      </c>
      <c r="F41" s="233"/>
      <c r="G41" s="155">
        <v>3404</v>
      </c>
      <c r="H41" s="177">
        <v>0</v>
      </c>
      <c r="I41" s="155">
        <v>27427</v>
      </c>
      <c r="J41" s="78">
        <v>3418</v>
      </c>
      <c r="K41" s="231"/>
      <c r="L41" s="168">
        <v>0</v>
      </c>
      <c r="M41" s="76"/>
      <c r="N41" s="168">
        <v>3418</v>
      </c>
      <c r="P41" s="155">
        <v>30845</v>
      </c>
      <c r="Q41" s="233"/>
      <c r="R41" s="168">
        <v>0</v>
      </c>
      <c r="T41" s="168">
        <v>30845</v>
      </c>
    </row>
    <row r="42" spans="1:24" s="219" customFormat="1" ht="19.5" x14ac:dyDescent="0.45">
      <c r="A42" s="229" t="s">
        <v>275</v>
      </c>
      <c r="C42" s="232" t="s">
        <v>245</v>
      </c>
      <c r="D42" s="231"/>
      <c r="E42" s="232" t="s">
        <v>245</v>
      </c>
      <c r="F42" s="233"/>
      <c r="G42" s="155">
        <v>2876</v>
      </c>
      <c r="H42" s="177">
        <v>0</v>
      </c>
      <c r="I42" s="155">
        <v>28537</v>
      </c>
      <c r="J42" s="78">
        <v>2876</v>
      </c>
      <c r="K42" s="231"/>
      <c r="L42" s="168">
        <v>0</v>
      </c>
      <c r="M42" s="76"/>
      <c r="N42" s="168">
        <v>2876</v>
      </c>
      <c r="P42" s="155">
        <v>31413</v>
      </c>
      <c r="Q42" s="233"/>
      <c r="R42" s="168">
        <v>0</v>
      </c>
      <c r="T42" s="168">
        <v>31413</v>
      </c>
    </row>
    <row r="43" spans="1:24" s="219" customFormat="1" ht="19.5" x14ac:dyDescent="0.45">
      <c r="A43" s="229" t="s">
        <v>276</v>
      </c>
      <c r="C43" s="232" t="s">
        <v>245</v>
      </c>
      <c r="D43" s="231"/>
      <c r="E43" s="232" t="s">
        <v>245</v>
      </c>
      <c r="F43" s="233"/>
      <c r="G43" s="155">
        <v>2868</v>
      </c>
      <c r="H43" s="177">
        <v>0</v>
      </c>
      <c r="I43" s="155">
        <v>2868</v>
      </c>
      <c r="J43" s="78">
        <v>2868</v>
      </c>
      <c r="K43" s="231"/>
      <c r="L43" s="168">
        <v>0</v>
      </c>
      <c r="M43" s="76"/>
      <c r="N43" s="168">
        <v>2868</v>
      </c>
      <c r="P43" s="155">
        <v>5736</v>
      </c>
      <c r="Q43" s="233"/>
      <c r="R43" s="168">
        <v>0</v>
      </c>
      <c r="T43" s="168">
        <v>5736</v>
      </c>
    </row>
    <row r="44" spans="1:24" ht="21.75" customHeight="1" thickBot="1" x14ac:dyDescent="0.25">
      <c r="C44" s="35"/>
      <c r="D44" s="61"/>
      <c r="E44" s="35"/>
      <c r="H44" s="29"/>
      <c r="J44" s="29">
        <f>SUM(J8:J43)</f>
        <v>638964625988</v>
      </c>
      <c r="K44" s="68"/>
      <c r="L44" s="206">
        <f>SUM(L8:L43)</f>
        <v>-487178900</v>
      </c>
      <c r="M44" s="68"/>
      <c r="N44" s="29">
        <f>SUM(N8:N43)</f>
        <v>639451804888</v>
      </c>
      <c r="O44" s="68"/>
      <c r="P44" s="29">
        <f>SUM(P8:P43)</f>
        <v>4406216862957</v>
      </c>
      <c r="Q44" s="68"/>
      <c r="R44" s="234">
        <f>SUM(R8:R43)</f>
        <v>953092222</v>
      </c>
      <c r="S44" s="68"/>
      <c r="T44" s="29">
        <f>SUM(T8:T43)</f>
        <v>4405263770735</v>
      </c>
      <c r="V44" s="94" t="s">
        <v>263</v>
      </c>
      <c r="X44" s="169"/>
    </row>
    <row r="45" spans="1:24" ht="13.5" thickTop="1" x14ac:dyDescent="0.2"/>
  </sheetData>
  <sheetProtection algorithmName="SHA-512" hashValue="1uce79JMFw/hfKXWiCYVhmL3G3/HKwdT/4l9o/AzZBeqeJCbByEDPQbbN/E3FTrmz0dNSYo8EhGnV34zuZEJJA==" saltValue="rW4NI4U6GfUbIFRzFpdZuw==" spinCount="100000" sheet="1" objects="1" scenarios="1" selectLockedCells="1" autoFilter="0" selectUnlockedCells="1"/>
  <sortState xmlns:xlrd2="http://schemas.microsoft.com/office/spreadsheetml/2017/richdata2" ref="A8:T29">
    <sortCondition descending="1" ref="T8:T29"/>
  </sortState>
  <mergeCells count="8">
    <mergeCell ref="A1:T1"/>
    <mergeCell ref="A2:T2"/>
    <mergeCell ref="A3:T3"/>
    <mergeCell ref="A5:T5"/>
    <mergeCell ref="A6:A7"/>
    <mergeCell ref="J6:N6"/>
    <mergeCell ref="P6:T6"/>
    <mergeCell ref="E7:F7"/>
  </mergeCells>
  <pageMargins left="0.39" right="0.39" top="0.39" bottom="0.39" header="0" footer="0"/>
  <pageSetup paperSize="9" scale="66" fitToHeight="0" orientation="landscape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theme="6" tint="0.59999389629810485"/>
    <pageSetUpPr fitToPage="1"/>
  </sheetPr>
  <dimension ref="A1:P25"/>
  <sheetViews>
    <sheetView rightToLeft="1" view="pageBreakPreview" zoomScaleNormal="100" zoomScaleSheetLayoutView="100" workbookViewId="0">
      <selection activeCell="O15" sqref="O15"/>
    </sheetView>
  </sheetViews>
  <sheetFormatPr defaultRowHeight="12.75" x14ac:dyDescent="0.2"/>
  <cols>
    <col min="1" max="1" width="39" style="219" customWidth="1"/>
    <col min="2" max="2" width="1.28515625" style="219" customWidth="1"/>
    <col min="3" max="3" width="21.140625" style="219" bestFit="1" customWidth="1"/>
    <col min="4" max="4" width="1.28515625" style="219" customWidth="1"/>
    <col min="5" max="5" width="18.85546875" style="219" bestFit="1" customWidth="1"/>
    <col min="6" max="6" width="1.28515625" style="219" customWidth="1"/>
    <col min="7" max="7" width="21.85546875" style="219" bestFit="1" customWidth="1"/>
    <col min="8" max="8" width="1.28515625" style="219" customWidth="1"/>
    <col min="9" max="9" width="22.28515625" style="219" bestFit="1" customWidth="1"/>
    <col min="10" max="10" width="1.28515625" style="219" customWidth="1"/>
    <col min="11" max="11" width="19.140625" style="219" bestFit="1" customWidth="1"/>
    <col min="12" max="12" width="1.28515625" style="219" customWidth="1"/>
    <col min="13" max="13" width="26.7109375" style="219" customWidth="1"/>
    <col min="14" max="14" width="0.28515625" style="219" customWidth="1"/>
    <col min="15" max="15" width="9.140625" style="219"/>
    <col min="16" max="16" width="21.7109375" style="219" bestFit="1" customWidth="1"/>
    <col min="17" max="16384" width="9.140625" style="219"/>
  </cols>
  <sheetData>
    <row r="1" spans="1:16" ht="25.5" x14ac:dyDescent="0.2">
      <c r="A1" s="258" t="s">
        <v>0</v>
      </c>
      <c r="B1" s="258"/>
      <c r="C1" s="258"/>
      <c r="D1" s="258"/>
      <c r="E1" s="258"/>
      <c r="F1" s="258"/>
      <c r="G1" s="258"/>
      <c r="H1" s="258"/>
      <c r="I1" s="258"/>
      <c r="J1" s="258"/>
      <c r="K1" s="258"/>
      <c r="L1" s="258"/>
      <c r="M1" s="258"/>
    </row>
    <row r="2" spans="1:16" ht="25.5" x14ac:dyDescent="0.2">
      <c r="A2" s="258" t="s">
        <v>96</v>
      </c>
      <c r="B2" s="258"/>
      <c r="C2" s="258"/>
      <c r="D2" s="258"/>
      <c r="E2" s="258"/>
      <c r="F2" s="258"/>
      <c r="G2" s="258"/>
      <c r="H2" s="258"/>
      <c r="I2" s="258"/>
      <c r="J2" s="258"/>
      <c r="K2" s="258"/>
      <c r="L2" s="258"/>
      <c r="M2" s="258"/>
    </row>
    <row r="3" spans="1:16" ht="25.5" x14ac:dyDescent="0.2">
      <c r="A3" s="258" t="str">
        <f>'صورت وضعیت'!B6</f>
        <v>برای ماه منتهی به 1403/10/30</v>
      </c>
      <c r="B3" s="258"/>
      <c r="C3" s="258"/>
      <c r="D3" s="258"/>
      <c r="E3" s="258"/>
      <c r="F3" s="258"/>
      <c r="G3" s="258"/>
      <c r="H3" s="258"/>
      <c r="I3" s="258"/>
      <c r="J3" s="258"/>
      <c r="K3" s="258"/>
      <c r="L3" s="258"/>
      <c r="M3" s="258"/>
    </row>
    <row r="5" spans="1:16" ht="25.5" x14ac:dyDescent="0.2">
      <c r="A5" s="291" t="s">
        <v>161</v>
      </c>
      <c r="B5" s="291"/>
      <c r="C5" s="291"/>
      <c r="D5" s="291"/>
      <c r="E5" s="291"/>
      <c r="F5" s="291"/>
      <c r="G5" s="291"/>
      <c r="H5" s="291"/>
      <c r="I5" s="291"/>
      <c r="J5" s="291"/>
      <c r="K5" s="291"/>
      <c r="L5" s="291"/>
      <c r="M5" s="291"/>
    </row>
    <row r="6" spans="1:16" ht="21" x14ac:dyDescent="0.2">
      <c r="A6" s="283" t="s">
        <v>99</v>
      </c>
      <c r="C6" s="283" t="s">
        <v>115</v>
      </c>
      <c r="D6" s="283"/>
      <c r="E6" s="283"/>
      <c r="F6" s="283"/>
      <c r="G6" s="283"/>
      <c r="I6" s="283" t="s">
        <v>116</v>
      </c>
      <c r="J6" s="283"/>
      <c r="K6" s="283"/>
      <c r="L6" s="283"/>
      <c r="M6" s="283"/>
    </row>
    <row r="7" spans="1:16" ht="21" x14ac:dyDescent="0.2">
      <c r="A7" s="283"/>
      <c r="C7" s="4" t="s">
        <v>157</v>
      </c>
      <c r="D7" s="230"/>
      <c r="E7" s="4" t="s">
        <v>148</v>
      </c>
      <c r="F7" s="230"/>
      <c r="G7" s="4" t="s">
        <v>158</v>
      </c>
      <c r="I7" s="4" t="s">
        <v>157</v>
      </c>
      <c r="J7" s="230"/>
      <c r="K7" s="4" t="s">
        <v>148</v>
      </c>
      <c r="L7" s="230"/>
      <c r="M7" s="4" t="s">
        <v>158</v>
      </c>
    </row>
    <row r="8" spans="1:16" ht="19.5" x14ac:dyDescent="0.2">
      <c r="A8" s="228" t="s">
        <v>172</v>
      </c>
      <c r="C8" s="78">
        <v>87195053378</v>
      </c>
      <c r="D8" s="231"/>
      <c r="E8" s="168">
        <v>-97306693</v>
      </c>
      <c r="F8" s="233"/>
      <c r="G8" s="155">
        <v>87292360071</v>
      </c>
      <c r="H8" s="233"/>
      <c r="I8" s="155">
        <v>681003907481</v>
      </c>
      <c r="J8" s="233"/>
      <c r="K8" s="168">
        <v>282772400</v>
      </c>
      <c r="L8" s="231"/>
      <c r="M8" s="79">
        <v>680721135081</v>
      </c>
    </row>
    <row r="9" spans="1:16" ht="19.5" x14ac:dyDescent="0.2">
      <c r="A9" s="228" t="s">
        <v>170</v>
      </c>
      <c r="C9" s="78">
        <v>24070412495</v>
      </c>
      <c r="D9" s="231"/>
      <c r="E9" s="168">
        <v>-253968231</v>
      </c>
      <c r="F9" s="233"/>
      <c r="G9" s="155">
        <v>24324380726</v>
      </c>
      <c r="H9" s="233"/>
      <c r="I9" s="155">
        <v>464743875124</v>
      </c>
      <c r="J9" s="233"/>
      <c r="K9" s="168">
        <v>335855097</v>
      </c>
      <c r="L9" s="231"/>
      <c r="M9" s="76">
        <v>464408020027</v>
      </c>
    </row>
    <row r="10" spans="1:16" ht="19.5" x14ac:dyDescent="0.2">
      <c r="A10" s="228" t="s">
        <v>173</v>
      </c>
      <c r="C10" s="78">
        <v>87331968142</v>
      </c>
      <c r="D10" s="231"/>
      <c r="E10" s="168">
        <v>-130284305</v>
      </c>
      <c r="F10" s="233"/>
      <c r="G10" s="155">
        <v>87462252447</v>
      </c>
      <c r="H10" s="233"/>
      <c r="I10" s="155">
        <v>505473497810</v>
      </c>
      <c r="J10" s="233"/>
      <c r="K10" s="168">
        <v>214705666</v>
      </c>
      <c r="L10" s="231"/>
      <c r="M10" s="76">
        <v>505258792144</v>
      </c>
    </row>
    <row r="11" spans="1:16" ht="19.5" x14ac:dyDescent="0.2">
      <c r="A11" s="228" t="s">
        <v>185</v>
      </c>
      <c r="C11" s="78">
        <v>12295081950</v>
      </c>
      <c r="D11" s="231"/>
      <c r="E11" s="168">
        <v>-5619671</v>
      </c>
      <c r="F11" s="233"/>
      <c r="G11" s="155">
        <v>12300701621</v>
      </c>
      <c r="H11" s="233"/>
      <c r="I11" s="155">
        <v>59883584069</v>
      </c>
      <c r="J11" s="233"/>
      <c r="K11" s="168">
        <v>61020340</v>
      </c>
      <c r="L11" s="231"/>
      <c r="M11" s="76">
        <v>59822563729</v>
      </c>
      <c r="P11" s="231"/>
    </row>
    <row r="12" spans="1:16" ht="19.5" x14ac:dyDescent="0.2">
      <c r="A12" s="228" t="s">
        <v>256</v>
      </c>
      <c r="C12" s="78">
        <v>0</v>
      </c>
      <c r="D12" s="231"/>
      <c r="E12" s="168">
        <v>0</v>
      </c>
      <c r="F12" s="233"/>
      <c r="G12" s="155">
        <v>0</v>
      </c>
      <c r="H12" s="233"/>
      <c r="I12" s="155">
        <v>6393442624</v>
      </c>
      <c r="J12" s="233"/>
      <c r="K12" s="168">
        <v>0</v>
      </c>
      <c r="L12" s="231"/>
      <c r="M12" s="76">
        <v>6393442624</v>
      </c>
    </row>
    <row r="13" spans="1:16" ht="19.5" x14ac:dyDescent="0.2">
      <c r="A13" s="228" t="s">
        <v>242</v>
      </c>
      <c r="C13" s="78">
        <v>12295081950</v>
      </c>
      <c r="D13" s="231"/>
      <c r="E13" s="168">
        <v>0</v>
      </c>
      <c r="F13" s="233"/>
      <c r="G13" s="155">
        <v>12295081950</v>
      </c>
      <c r="H13" s="233"/>
      <c r="I13" s="155">
        <v>45901639280</v>
      </c>
      <c r="J13" s="233"/>
      <c r="K13" s="168">
        <v>58738719</v>
      </c>
      <c r="L13" s="231"/>
      <c r="M13" s="76">
        <v>45842900561</v>
      </c>
    </row>
    <row r="14" spans="1:16" ht="19.5" x14ac:dyDescent="0.2">
      <c r="A14" s="228" t="s">
        <v>269</v>
      </c>
      <c r="C14" s="78">
        <v>2157</v>
      </c>
      <c r="D14" s="231"/>
      <c r="E14" s="168">
        <v>0</v>
      </c>
      <c r="F14" s="233"/>
      <c r="G14" s="155">
        <v>2157</v>
      </c>
      <c r="H14" s="233"/>
      <c r="I14" s="155">
        <v>3359404</v>
      </c>
      <c r="J14" s="233"/>
      <c r="K14" s="168">
        <v>0</v>
      </c>
      <c r="L14" s="231"/>
      <c r="M14" s="76">
        <v>3359404</v>
      </c>
    </row>
    <row r="15" spans="1:16" ht="19.5" x14ac:dyDescent="0.2">
      <c r="A15" s="228" t="s">
        <v>270</v>
      </c>
      <c r="C15" s="78">
        <v>12509</v>
      </c>
      <c r="D15" s="231"/>
      <c r="E15" s="168">
        <v>0</v>
      </c>
      <c r="F15" s="233"/>
      <c r="G15" s="155">
        <v>12509</v>
      </c>
      <c r="H15" s="233"/>
      <c r="I15" s="155">
        <v>220648</v>
      </c>
      <c r="J15" s="233"/>
      <c r="K15" s="168">
        <v>0</v>
      </c>
      <c r="L15" s="231"/>
      <c r="M15" s="76">
        <v>220648</v>
      </c>
    </row>
    <row r="16" spans="1:16" ht="19.5" x14ac:dyDescent="0.2">
      <c r="A16" s="228" t="s">
        <v>271</v>
      </c>
      <c r="C16" s="78">
        <v>0</v>
      </c>
      <c r="D16" s="231"/>
      <c r="E16" s="168">
        <v>0</v>
      </c>
      <c r="F16" s="233"/>
      <c r="G16" s="155">
        <v>0</v>
      </c>
      <c r="H16" s="233"/>
      <c r="I16" s="155">
        <v>1629925</v>
      </c>
      <c r="J16" s="233"/>
      <c r="K16" s="168">
        <v>0</v>
      </c>
      <c r="L16" s="231"/>
      <c r="M16" s="76">
        <v>1629925</v>
      </c>
    </row>
    <row r="17" spans="1:13" ht="19.5" x14ac:dyDescent="0.2">
      <c r="A17" s="228" t="s">
        <v>272</v>
      </c>
      <c r="C17" s="78">
        <v>81972</v>
      </c>
      <c r="D17" s="231"/>
      <c r="E17" s="168">
        <v>0</v>
      </c>
      <c r="F17" s="233"/>
      <c r="G17" s="155">
        <v>81972</v>
      </c>
      <c r="H17" s="233"/>
      <c r="I17" s="155">
        <v>7130088</v>
      </c>
      <c r="J17" s="233"/>
      <c r="K17" s="168">
        <v>0</v>
      </c>
      <c r="L17" s="231"/>
      <c r="M17" s="76">
        <v>7130088</v>
      </c>
    </row>
    <row r="18" spans="1:13" ht="19.5" x14ac:dyDescent="0.2">
      <c r="A18" s="228" t="s">
        <v>273</v>
      </c>
      <c r="C18" s="78">
        <v>4035335</v>
      </c>
      <c r="D18" s="231"/>
      <c r="E18" s="168">
        <v>0</v>
      </c>
      <c r="F18" s="233"/>
      <c r="G18" s="155">
        <v>4035335</v>
      </c>
      <c r="H18" s="233"/>
      <c r="I18" s="155">
        <v>1021226129</v>
      </c>
      <c r="J18" s="233"/>
      <c r="K18" s="168">
        <v>0</v>
      </c>
      <c r="L18" s="231"/>
      <c r="M18" s="76">
        <v>1021226129</v>
      </c>
    </row>
    <row r="19" spans="1:13" ht="19.5" x14ac:dyDescent="0.2">
      <c r="A19" s="228" t="s">
        <v>274</v>
      </c>
      <c r="C19" s="78">
        <v>3418</v>
      </c>
      <c r="D19" s="231"/>
      <c r="E19" s="168">
        <v>0</v>
      </c>
      <c r="F19" s="233"/>
      <c r="G19" s="155">
        <v>3418</v>
      </c>
      <c r="H19" s="233"/>
      <c r="I19" s="155">
        <v>30845</v>
      </c>
      <c r="J19" s="233"/>
      <c r="K19" s="168">
        <v>0</v>
      </c>
      <c r="L19" s="231"/>
      <c r="M19" s="76">
        <v>30845</v>
      </c>
    </row>
    <row r="20" spans="1:13" ht="19.5" x14ac:dyDescent="0.2">
      <c r="A20" s="228" t="s">
        <v>275</v>
      </c>
      <c r="C20" s="78">
        <v>2876</v>
      </c>
      <c r="D20" s="231"/>
      <c r="E20" s="168">
        <v>0</v>
      </c>
      <c r="F20" s="233"/>
      <c r="G20" s="155">
        <v>2876</v>
      </c>
      <c r="H20" s="233"/>
      <c r="I20" s="155">
        <v>31413</v>
      </c>
      <c r="J20" s="233"/>
      <c r="K20" s="168">
        <v>0</v>
      </c>
      <c r="L20" s="231"/>
      <c r="M20" s="76">
        <v>31413</v>
      </c>
    </row>
    <row r="21" spans="1:13" ht="19.5" x14ac:dyDescent="0.2">
      <c r="A21" s="228" t="s">
        <v>276</v>
      </c>
      <c r="C21" s="78">
        <v>2868</v>
      </c>
      <c r="D21" s="231"/>
      <c r="E21" s="168">
        <v>0</v>
      </c>
      <c r="F21" s="233"/>
      <c r="G21" s="155">
        <v>2868</v>
      </c>
      <c r="H21" s="233"/>
      <c r="I21" s="155">
        <v>5736</v>
      </c>
      <c r="J21" s="233"/>
      <c r="K21" s="168">
        <v>0</v>
      </c>
      <c r="L21" s="231"/>
      <c r="M21" s="76">
        <v>5736</v>
      </c>
    </row>
    <row r="22" spans="1:13" ht="21.75" thickBot="1" x14ac:dyDescent="0.25">
      <c r="A22" s="227" t="s">
        <v>23</v>
      </c>
      <c r="C22" s="115">
        <f>SUM(C8:C21)</f>
        <v>223191739050</v>
      </c>
      <c r="D22" s="231"/>
      <c r="E22" s="234">
        <f>SUM(E8:E21)</f>
        <v>-487178900</v>
      </c>
      <c r="F22" s="231"/>
      <c r="G22" s="115">
        <f>SUM(G8:G21)</f>
        <v>223678917950</v>
      </c>
      <c r="H22" s="231"/>
      <c r="I22" s="115">
        <f>SUM(I8:I21)</f>
        <v>1764433580576</v>
      </c>
      <c r="J22" s="231"/>
      <c r="K22" s="234">
        <f>SUM(K8:K21)</f>
        <v>953092222</v>
      </c>
      <c r="L22" s="231"/>
      <c r="M22" s="115">
        <f>SUM(M8:M21)</f>
        <v>1763480488354</v>
      </c>
    </row>
    <row r="23" spans="1:13" ht="13.5" thickTop="1" x14ac:dyDescent="0.2">
      <c r="C23" s="231"/>
      <c r="D23" s="231"/>
      <c r="E23" s="231"/>
      <c r="F23" s="231"/>
      <c r="G23" s="231"/>
      <c r="H23" s="231"/>
      <c r="I23" s="231"/>
      <c r="J23" s="231"/>
      <c r="K23" s="231"/>
      <c r="L23" s="231"/>
      <c r="M23" s="231"/>
    </row>
    <row r="25" spans="1:13" x14ac:dyDescent="0.2">
      <c r="C25" s="224"/>
      <c r="D25" s="224"/>
      <c r="E25" s="224"/>
      <c r="F25" s="224"/>
      <c r="G25" s="224"/>
      <c r="H25" s="224"/>
      <c r="I25" s="224"/>
      <c r="J25" s="224"/>
      <c r="K25" s="224"/>
      <c r="L25" s="224"/>
      <c r="M25" s="224"/>
    </row>
  </sheetData>
  <sheetProtection algorithmName="SHA-512" hashValue="dEgqKvc/KO02ABMl+EaXbEak0ftRw+J8LVRYQrfFqxczpg0YeijVtfSASr3C1Q2zRfNeMaQNIx3MNGYRcvHVEw==" saltValue="gsbEpj651X80ujozZhNJ6Q==" spinCount="100000" sheet="1" objects="1" scenarios="1" selectLockedCells="1" autoFilter="0" selectUnlockedCells="1"/>
  <sortState xmlns:xlrd2="http://schemas.microsoft.com/office/spreadsheetml/2017/richdata2" ref="A8:M21">
    <sortCondition descending="1" ref="M8:M21"/>
  </sortState>
  <mergeCells count="7">
    <mergeCell ref="A1:M1"/>
    <mergeCell ref="A2:M2"/>
    <mergeCell ref="A3:M3"/>
    <mergeCell ref="A5:M5"/>
    <mergeCell ref="A6:A7"/>
    <mergeCell ref="C6:G6"/>
    <mergeCell ref="I6:M6"/>
  </mergeCells>
  <pageMargins left="0.39" right="0.39" top="0.39" bottom="0.39" header="0" footer="0"/>
  <pageSetup paperSize="9" scale="80" fitToHeight="0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theme="6" tint="0.39997558519241921"/>
    <pageSetUpPr fitToPage="1"/>
  </sheetPr>
  <dimension ref="A1:T53"/>
  <sheetViews>
    <sheetView rightToLeft="1" view="pageBreakPreview" zoomScale="70" zoomScaleNormal="100" zoomScaleSheetLayoutView="70" workbookViewId="0">
      <selection activeCell="AA37" sqref="AA37"/>
    </sheetView>
  </sheetViews>
  <sheetFormatPr defaultRowHeight="12.75" x14ac:dyDescent="0.2"/>
  <cols>
    <col min="1" max="1" width="40.7109375" bestFit="1" customWidth="1"/>
    <col min="2" max="2" width="1.28515625" customWidth="1"/>
    <col min="3" max="3" width="13.85546875" bestFit="1" customWidth="1"/>
    <col min="4" max="4" width="1.28515625" customWidth="1"/>
    <col min="5" max="5" width="20.85546875" bestFit="1" customWidth="1"/>
    <col min="6" max="6" width="1.28515625" customWidth="1"/>
    <col min="7" max="7" width="19.5703125" bestFit="1" customWidth="1"/>
    <col min="8" max="8" width="1.28515625" customWidth="1"/>
    <col min="9" max="9" width="20.7109375" bestFit="1" customWidth="1"/>
    <col min="10" max="10" width="1.28515625" customWidth="1"/>
    <col min="11" max="11" width="16.28515625" bestFit="1" customWidth="1"/>
    <col min="12" max="12" width="1.28515625" customWidth="1"/>
    <col min="13" max="13" width="19.7109375" bestFit="1" customWidth="1"/>
    <col min="14" max="14" width="1.28515625" customWidth="1"/>
    <col min="15" max="15" width="19.7109375" bestFit="1" customWidth="1"/>
    <col min="16" max="16" width="1.28515625" customWidth="1"/>
    <col min="17" max="17" width="21.85546875" bestFit="1" customWidth="1"/>
    <col min="18" max="18" width="1.28515625" style="219" customWidth="1"/>
    <col min="19" max="19" width="4.5703125" customWidth="1"/>
    <col min="20" max="20" width="26" bestFit="1" customWidth="1"/>
    <col min="21" max="21" width="19" customWidth="1"/>
    <col min="22" max="22" width="8.85546875" customWidth="1"/>
    <col min="23" max="35" width="9.140625" customWidth="1"/>
    <col min="36" max="36" width="20.7109375" bestFit="1" customWidth="1"/>
    <col min="37" max="37" width="16" bestFit="1" customWidth="1"/>
  </cols>
  <sheetData>
    <row r="1" spans="1:20" ht="29.1" customHeight="1" x14ac:dyDescent="0.25">
      <c r="A1" s="254" t="s">
        <v>0</v>
      </c>
      <c r="B1" s="254"/>
      <c r="C1" s="254"/>
      <c r="D1" s="254"/>
      <c r="E1" s="254"/>
      <c r="F1" s="254"/>
      <c r="G1" s="254"/>
      <c r="H1" s="254"/>
      <c r="I1" s="254"/>
      <c r="J1" s="254"/>
      <c r="K1" s="254"/>
      <c r="L1" s="254"/>
      <c r="M1" s="254"/>
      <c r="N1" s="254"/>
      <c r="O1" s="254"/>
      <c r="P1" s="254"/>
      <c r="Q1" s="254"/>
      <c r="R1" s="246"/>
    </row>
    <row r="2" spans="1:20" ht="21.75" customHeight="1" x14ac:dyDescent="0.2">
      <c r="A2" s="254" t="s">
        <v>96</v>
      </c>
      <c r="B2" s="254"/>
      <c r="C2" s="254"/>
      <c r="D2" s="254"/>
      <c r="E2" s="254"/>
      <c r="F2" s="254"/>
      <c r="G2" s="254"/>
      <c r="H2" s="254"/>
      <c r="I2" s="254"/>
      <c r="J2" s="254"/>
      <c r="K2" s="254"/>
      <c r="L2" s="254"/>
      <c r="M2" s="254"/>
      <c r="N2" s="254"/>
      <c r="O2" s="254"/>
      <c r="P2" s="254"/>
      <c r="Q2" s="254"/>
      <c r="R2" s="254"/>
    </row>
    <row r="3" spans="1:20" ht="21.75" customHeight="1" x14ac:dyDescent="0.2">
      <c r="A3" s="254" t="str">
        <f>'صورت وضعیت'!B6</f>
        <v>برای ماه منتهی به 1403/10/30</v>
      </c>
      <c r="B3" s="254"/>
      <c r="C3" s="254"/>
      <c r="D3" s="254"/>
      <c r="E3" s="254"/>
      <c r="F3" s="254"/>
      <c r="G3" s="254"/>
      <c r="H3" s="254"/>
      <c r="I3" s="254"/>
      <c r="J3" s="254"/>
      <c r="K3" s="254"/>
      <c r="L3" s="254"/>
      <c r="M3" s="254"/>
      <c r="N3" s="254"/>
      <c r="O3" s="254"/>
      <c r="P3" s="254"/>
      <c r="Q3" s="254"/>
      <c r="R3" s="254"/>
    </row>
    <row r="4" spans="1:20" ht="14.45" customHeight="1" x14ac:dyDescent="0.2"/>
    <row r="5" spans="1:20" ht="20.25" customHeight="1" x14ac:dyDescent="0.2">
      <c r="A5" s="285" t="s">
        <v>162</v>
      </c>
      <c r="B5" s="285"/>
      <c r="C5" s="285"/>
      <c r="D5" s="285"/>
      <c r="E5" s="285"/>
      <c r="F5" s="285"/>
      <c r="G5" s="285"/>
      <c r="H5" s="285"/>
      <c r="I5" s="285"/>
      <c r="J5" s="285"/>
      <c r="K5" s="285"/>
      <c r="L5" s="285"/>
      <c r="M5" s="285"/>
      <c r="N5" s="285"/>
      <c r="O5" s="285"/>
      <c r="P5" s="285"/>
      <c r="Q5" s="285"/>
      <c r="R5" s="285"/>
      <c r="S5" s="292"/>
      <c r="T5" s="292"/>
    </row>
    <row r="6" spans="1:20" ht="14.45" customHeight="1" x14ac:dyDescent="0.2">
      <c r="A6" s="269" t="s">
        <v>99</v>
      </c>
      <c r="C6" s="283" t="s">
        <v>115</v>
      </c>
      <c r="D6" s="283"/>
      <c r="E6" s="283"/>
      <c r="F6" s="283"/>
      <c r="G6" s="283"/>
      <c r="H6" s="283"/>
      <c r="I6" s="283"/>
      <c r="K6" s="283" t="s">
        <v>116</v>
      </c>
      <c r="L6" s="283"/>
      <c r="M6" s="283"/>
      <c r="N6" s="283"/>
      <c r="O6" s="283"/>
      <c r="P6" s="283"/>
      <c r="Q6" s="283"/>
      <c r="R6" s="283"/>
      <c r="S6" s="292"/>
      <c r="T6" s="292"/>
    </row>
    <row r="7" spans="1:20" ht="38.25" customHeight="1" x14ac:dyDescent="0.2">
      <c r="A7" s="269"/>
      <c r="C7" s="30" t="s">
        <v>7</v>
      </c>
      <c r="D7" s="2"/>
      <c r="E7" s="30" t="s">
        <v>163</v>
      </c>
      <c r="F7" s="2"/>
      <c r="G7" s="30" t="s">
        <v>164</v>
      </c>
      <c r="H7" s="2"/>
      <c r="I7" s="30" t="s">
        <v>165</v>
      </c>
      <c r="K7" s="30" t="s">
        <v>7</v>
      </c>
      <c r="L7" s="2"/>
      <c r="M7" s="30" t="s">
        <v>163</v>
      </c>
      <c r="N7" s="2"/>
      <c r="O7" s="30" t="s">
        <v>164</v>
      </c>
      <c r="P7" s="2"/>
      <c r="Q7" s="218" t="s">
        <v>165</v>
      </c>
      <c r="R7" s="218"/>
      <c r="S7" s="292"/>
      <c r="T7" s="292"/>
    </row>
    <row r="8" spans="1:20" ht="21.75" customHeight="1" x14ac:dyDescent="0.25">
      <c r="A8" s="241" t="s">
        <v>38</v>
      </c>
      <c r="B8" s="219"/>
      <c r="C8" s="155">
        <v>195221</v>
      </c>
      <c r="D8" s="155"/>
      <c r="E8" s="155">
        <v>80626809879</v>
      </c>
      <c r="F8" s="155"/>
      <c r="G8" s="155">
        <v>69566879797</v>
      </c>
      <c r="H8" s="155"/>
      <c r="I8" s="155">
        <v>11059930082</v>
      </c>
      <c r="J8" s="155"/>
      <c r="K8" s="155">
        <v>588308</v>
      </c>
      <c r="L8" s="155"/>
      <c r="M8" s="155">
        <v>198320525306</v>
      </c>
      <c r="N8" s="155"/>
      <c r="O8" s="155">
        <v>183942008232</v>
      </c>
      <c r="P8" s="155"/>
      <c r="Q8" s="155">
        <v>14378517074</v>
      </c>
      <c r="R8" s="117"/>
      <c r="T8" s="238"/>
    </row>
    <row r="9" spans="1:20" s="219" customFormat="1" ht="21.75" customHeight="1" x14ac:dyDescent="0.25">
      <c r="A9" s="241" t="s">
        <v>17</v>
      </c>
      <c r="C9" s="155">
        <v>17200000</v>
      </c>
      <c r="D9" s="155"/>
      <c r="E9" s="155">
        <v>27116889065</v>
      </c>
      <c r="F9" s="155"/>
      <c r="G9" s="155">
        <v>22791180896</v>
      </c>
      <c r="H9" s="155"/>
      <c r="I9" s="155">
        <v>4325708169</v>
      </c>
      <c r="J9" s="155"/>
      <c r="K9" s="155">
        <v>40000000</v>
      </c>
      <c r="L9" s="155"/>
      <c r="M9" s="155">
        <v>60240000000</v>
      </c>
      <c r="N9" s="155"/>
      <c r="O9" s="155">
        <v>53002746002</v>
      </c>
      <c r="P9" s="155"/>
      <c r="Q9" s="155">
        <v>7237253998</v>
      </c>
      <c r="R9" s="117"/>
      <c r="T9" s="240"/>
    </row>
    <row r="10" spans="1:20" s="219" customFormat="1" ht="24" customHeight="1" x14ac:dyDescent="0.25">
      <c r="A10" s="241" t="s">
        <v>262</v>
      </c>
      <c r="C10" s="155">
        <v>0</v>
      </c>
      <c r="D10" s="155"/>
      <c r="E10" s="155">
        <v>0</v>
      </c>
      <c r="F10" s="155"/>
      <c r="G10" s="155">
        <v>0</v>
      </c>
      <c r="H10" s="155"/>
      <c r="I10" s="155">
        <v>0</v>
      </c>
      <c r="J10" s="155"/>
      <c r="K10" s="155">
        <v>32085561</v>
      </c>
      <c r="L10" s="155"/>
      <c r="M10" s="155">
        <v>67475934783</v>
      </c>
      <c r="N10" s="155"/>
      <c r="O10" s="155">
        <v>59770577683</v>
      </c>
      <c r="P10" s="155"/>
      <c r="Q10" s="155">
        <v>7705357100</v>
      </c>
      <c r="R10" s="117"/>
      <c r="T10" s="239"/>
    </row>
    <row r="11" spans="1:20" s="219" customFormat="1" ht="21.75" customHeight="1" x14ac:dyDescent="0.25">
      <c r="A11" s="241" t="s">
        <v>14</v>
      </c>
      <c r="C11" s="155">
        <v>0</v>
      </c>
      <c r="D11" s="155"/>
      <c r="E11" s="155">
        <v>0</v>
      </c>
      <c r="F11" s="155"/>
      <c r="G11" s="155">
        <v>0</v>
      </c>
      <c r="H11" s="155"/>
      <c r="I11" s="155">
        <v>0</v>
      </c>
      <c r="J11" s="155"/>
      <c r="K11" s="155">
        <v>20000000</v>
      </c>
      <c r="L11" s="155"/>
      <c r="M11" s="155">
        <v>70300000000</v>
      </c>
      <c r="N11" s="155"/>
      <c r="O11" s="155">
        <v>64374678000</v>
      </c>
      <c r="P11" s="155"/>
      <c r="Q11" s="155">
        <v>5925322000</v>
      </c>
      <c r="R11" s="78"/>
      <c r="T11" s="239"/>
    </row>
    <row r="12" spans="1:20" s="219" customFormat="1" ht="21.75" customHeight="1" x14ac:dyDescent="0.25">
      <c r="A12" s="241" t="s">
        <v>16</v>
      </c>
      <c r="C12" s="155">
        <v>0</v>
      </c>
      <c r="D12" s="155"/>
      <c r="E12" s="155">
        <v>0</v>
      </c>
      <c r="F12" s="155"/>
      <c r="G12" s="155">
        <v>0</v>
      </c>
      <c r="H12" s="155"/>
      <c r="I12" s="155">
        <v>0</v>
      </c>
      <c r="J12" s="155"/>
      <c r="K12" s="155">
        <v>1362500</v>
      </c>
      <c r="L12" s="155"/>
      <c r="M12" s="155">
        <v>3239708375</v>
      </c>
      <c r="N12" s="155"/>
      <c r="O12" s="155">
        <v>62071054104</v>
      </c>
      <c r="P12" s="155"/>
      <c r="Q12" s="155">
        <v>5508045896</v>
      </c>
      <c r="R12" s="117"/>
      <c r="T12" s="239"/>
    </row>
    <row r="13" spans="1:20" s="219" customFormat="1" ht="21.75" customHeight="1" x14ac:dyDescent="0.25">
      <c r="A13" s="241" t="s">
        <v>20</v>
      </c>
      <c r="C13" s="155">
        <v>0</v>
      </c>
      <c r="D13" s="155"/>
      <c r="E13" s="155">
        <v>0</v>
      </c>
      <c r="F13" s="155"/>
      <c r="G13" s="155">
        <v>0</v>
      </c>
      <c r="H13" s="155"/>
      <c r="I13" s="155">
        <v>0</v>
      </c>
      <c r="J13" s="155"/>
      <c r="K13" s="155">
        <v>15000000</v>
      </c>
      <c r="L13" s="155"/>
      <c r="M13" s="155">
        <v>62670000000</v>
      </c>
      <c r="N13" s="155"/>
      <c r="O13" s="155">
        <v>60164876251</v>
      </c>
      <c r="P13" s="155"/>
      <c r="Q13" s="155">
        <v>2505123749</v>
      </c>
      <c r="R13" s="118"/>
      <c r="T13" s="239"/>
    </row>
    <row r="14" spans="1:20" s="219" customFormat="1" ht="21.75" customHeight="1" x14ac:dyDescent="0.25">
      <c r="A14" s="241" t="s">
        <v>15</v>
      </c>
      <c r="C14" s="155">
        <v>0</v>
      </c>
      <c r="D14" s="155"/>
      <c r="E14" s="155">
        <v>0</v>
      </c>
      <c r="F14" s="155"/>
      <c r="G14" s="155">
        <v>0</v>
      </c>
      <c r="H14" s="155"/>
      <c r="I14" s="155">
        <v>0</v>
      </c>
      <c r="J14" s="155"/>
      <c r="K14" s="155">
        <v>5000000</v>
      </c>
      <c r="L14" s="155"/>
      <c r="M14" s="155">
        <v>77210000000</v>
      </c>
      <c r="N14" s="155"/>
      <c r="O14" s="155">
        <v>76029914250</v>
      </c>
      <c r="P14" s="155"/>
      <c r="Q14" s="155">
        <v>1180085750</v>
      </c>
      <c r="R14" s="118"/>
      <c r="T14" s="239"/>
    </row>
    <row r="15" spans="1:20" s="219" customFormat="1" ht="21.75" customHeight="1" x14ac:dyDescent="0.25">
      <c r="A15" s="241" t="s">
        <v>18</v>
      </c>
      <c r="C15" s="155">
        <v>0</v>
      </c>
      <c r="D15" s="155"/>
      <c r="E15" s="155">
        <v>0</v>
      </c>
      <c r="F15" s="155"/>
      <c r="G15" s="155">
        <v>0</v>
      </c>
      <c r="H15" s="155"/>
      <c r="I15" s="155">
        <v>0</v>
      </c>
      <c r="J15" s="155"/>
      <c r="K15" s="155">
        <v>654345</v>
      </c>
      <c r="L15" s="155"/>
      <c r="M15" s="155">
        <v>4936928029</v>
      </c>
      <c r="N15" s="155"/>
      <c r="O15" s="155">
        <v>4754801541</v>
      </c>
      <c r="P15" s="155"/>
      <c r="Q15" s="155">
        <v>182126488</v>
      </c>
      <c r="R15" s="117"/>
      <c r="T15" s="239"/>
    </row>
    <row r="16" spans="1:20" s="219" customFormat="1" ht="21.75" customHeight="1" x14ac:dyDescent="0.25">
      <c r="A16" s="241" t="s">
        <v>21</v>
      </c>
      <c r="C16" s="155">
        <v>0</v>
      </c>
      <c r="D16" s="155"/>
      <c r="E16" s="155">
        <v>0</v>
      </c>
      <c r="F16" s="155"/>
      <c r="G16" s="155">
        <v>0</v>
      </c>
      <c r="H16" s="155"/>
      <c r="I16" s="155">
        <v>0</v>
      </c>
      <c r="J16" s="155"/>
      <c r="K16" s="155">
        <v>13620691</v>
      </c>
      <c r="L16" s="155"/>
      <c r="M16" s="155">
        <v>94997651374</v>
      </c>
      <c r="N16" s="155"/>
      <c r="O16" s="155">
        <v>75713710992</v>
      </c>
      <c r="P16" s="155"/>
      <c r="Q16" s="155">
        <v>19283940382</v>
      </c>
      <c r="R16" s="117"/>
      <c r="T16" s="239"/>
    </row>
    <row r="17" spans="1:20" s="243" customFormat="1" ht="21.75" customHeight="1" x14ac:dyDescent="0.25">
      <c r="A17" s="241" t="s">
        <v>22</v>
      </c>
      <c r="B17" s="219"/>
      <c r="C17" s="155">
        <v>0</v>
      </c>
      <c r="D17" s="155"/>
      <c r="E17" s="155">
        <v>0</v>
      </c>
      <c r="F17" s="155"/>
      <c r="G17" s="155">
        <v>0</v>
      </c>
      <c r="H17" s="155"/>
      <c r="I17" s="155">
        <v>0</v>
      </c>
      <c r="J17" s="155"/>
      <c r="K17" s="155">
        <v>5717057</v>
      </c>
      <c r="L17" s="155"/>
      <c r="M17" s="155">
        <v>44761261658</v>
      </c>
      <c r="N17" s="155"/>
      <c r="O17" s="155">
        <v>53861605200</v>
      </c>
      <c r="P17" s="155"/>
      <c r="Q17" s="155">
        <v>9100343542</v>
      </c>
      <c r="R17" s="117"/>
      <c r="T17" s="245"/>
    </row>
    <row r="18" spans="1:20" ht="21.75" customHeight="1" x14ac:dyDescent="0.25">
      <c r="A18" s="241" t="s">
        <v>19</v>
      </c>
      <c r="B18" s="219"/>
      <c r="C18" s="155">
        <v>0</v>
      </c>
      <c r="D18" s="155"/>
      <c r="E18" s="155">
        <v>0</v>
      </c>
      <c r="F18" s="155"/>
      <c r="G18" s="155">
        <v>0</v>
      </c>
      <c r="H18" s="155"/>
      <c r="I18" s="155">
        <v>0</v>
      </c>
      <c r="J18" s="155"/>
      <c r="K18" s="155">
        <v>68565</v>
      </c>
      <c r="L18" s="155"/>
      <c r="M18" s="155">
        <v>456645500</v>
      </c>
      <c r="N18" s="155"/>
      <c r="O18" s="155">
        <v>498662697</v>
      </c>
      <c r="P18" s="155"/>
      <c r="Q18" s="155">
        <v>-42017197</v>
      </c>
      <c r="R18" s="117"/>
      <c r="T18" s="238"/>
    </row>
    <row r="19" spans="1:20" s="243" customFormat="1" ht="24" customHeight="1" x14ac:dyDescent="0.25">
      <c r="A19" s="241" t="s">
        <v>121</v>
      </c>
      <c r="B19" s="219"/>
      <c r="C19" s="155">
        <v>0</v>
      </c>
      <c r="D19" s="155"/>
      <c r="E19" s="155">
        <v>0</v>
      </c>
      <c r="F19" s="155"/>
      <c r="G19" s="155">
        <v>0</v>
      </c>
      <c r="H19" s="155"/>
      <c r="I19" s="155">
        <v>0</v>
      </c>
      <c r="J19" s="155"/>
      <c r="K19" s="155">
        <v>7000000</v>
      </c>
      <c r="L19" s="155"/>
      <c r="M19" s="155">
        <v>94595510834</v>
      </c>
      <c r="N19" s="155"/>
      <c r="O19" s="155">
        <v>90597717000</v>
      </c>
      <c r="P19" s="155"/>
      <c r="Q19" s="155">
        <v>4564005880</v>
      </c>
      <c r="R19" s="117"/>
      <c r="T19" s="245"/>
    </row>
    <row r="20" spans="1:20" s="243" customFormat="1" ht="21.75" customHeight="1" x14ac:dyDescent="0.25">
      <c r="A20" s="241" t="s">
        <v>39</v>
      </c>
      <c r="B20" s="219"/>
      <c r="C20" s="155">
        <v>0</v>
      </c>
      <c r="D20" s="155"/>
      <c r="E20" s="155">
        <v>0</v>
      </c>
      <c r="F20" s="155"/>
      <c r="G20" s="155">
        <v>0</v>
      </c>
      <c r="H20" s="155"/>
      <c r="I20" s="155">
        <v>0</v>
      </c>
      <c r="J20" s="155"/>
      <c r="K20" s="155">
        <v>907358</v>
      </c>
      <c r="L20" s="155"/>
      <c r="M20" s="155">
        <v>14494363892</v>
      </c>
      <c r="N20" s="155"/>
      <c r="O20" s="155">
        <v>11963659308</v>
      </c>
      <c r="P20" s="155"/>
      <c r="Q20" s="155">
        <v>2530704584</v>
      </c>
      <c r="R20" s="117"/>
      <c r="T20" s="245"/>
    </row>
    <row r="21" spans="1:20" s="243" customFormat="1" ht="21.75" customHeight="1" x14ac:dyDescent="0.25">
      <c r="A21" s="241" t="s">
        <v>37</v>
      </c>
      <c r="B21" s="219"/>
      <c r="C21" s="155">
        <v>0</v>
      </c>
      <c r="D21" s="155"/>
      <c r="E21" s="155">
        <v>0</v>
      </c>
      <c r="F21" s="155"/>
      <c r="G21" s="155">
        <v>0</v>
      </c>
      <c r="H21" s="155"/>
      <c r="I21" s="155">
        <v>0</v>
      </c>
      <c r="J21" s="155"/>
      <c r="K21" s="155">
        <v>2500000</v>
      </c>
      <c r="L21" s="155"/>
      <c r="M21" s="155">
        <v>26593671877</v>
      </c>
      <c r="N21" s="155"/>
      <c r="O21" s="155">
        <v>25029000000</v>
      </c>
      <c r="P21" s="155"/>
      <c r="Q21" s="155">
        <v>1564671877</v>
      </c>
      <c r="R21" s="78"/>
      <c r="T21" s="245"/>
    </row>
    <row r="22" spans="1:20" s="219" customFormat="1" ht="21.75" customHeight="1" x14ac:dyDescent="0.25">
      <c r="A22" s="241" t="s">
        <v>40</v>
      </c>
      <c r="C22" s="155">
        <v>0</v>
      </c>
      <c r="D22" s="155"/>
      <c r="E22" s="155">
        <v>0</v>
      </c>
      <c r="F22" s="155"/>
      <c r="G22" s="155">
        <v>0</v>
      </c>
      <c r="H22" s="155"/>
      <c r="I22" s="155">
        <v>0</v>
      </c>
      <c r="J22" s="155"/>
      <c r="K22" s="155">
        <v>2500000</v>
      </c>
      <c r="L22" s="155"/>
      <c r="M22" s="155">
        <v>26092479400</v>
      </c>
      <c r="N22" s="155"/>
      <c r="O22" s="155">
        <v>25029000000</v>
      </c>
      <c r="P22" s="155"/>
      <c r="Q22" s="155">
        <v>1063479400</v>
      </c>
      <c r="R22" s="78"/>
      <c r="T22" s="240"/>
    </row>
    <row r="23" spans="1:20" s="243" customFormat="1" ht="21.75" customHeight="1" x14ac:dyDescent="0.25">
      <c r="A23" s="241" t="s">
        <v>63</v>
      </c>
      <c r="B23" s="219"/>
      <c r="C23" s="155">
        <v>0</v>
      </c>
      <c r="D23" s="155"/>
      <c r="E23" s="155">
        <v>0</v>
      </c>
      <c r="F23" s="155"/>
      <c r="G23" s="155">
        <v>0</v>
      </c>
      <c r="H23" s="155"/>
      <c r="I23" s="155">
        <v>0</v>
      </c>
      <c r="J23" s="155"/>
      <c r="K23" s="155">
        <v>1386965</v>
      </c>
      <c r="L23" s="155"/>
      <c r="M23" s="155">
        <v>1386965000000</v>
      </c>
      <c r="N23" s="155"/>
      <c r="O23" s="155">
        <v>1316924480970</v>
      </c>
      <c r="P23" s="155"/>
      <c r="Q23" s="155">
        <v>70040519030</v>
      </c>
      <c r="R23" s="78"/>
      <c r="T23" s="245"/>
    </row>
    <row r="24" spans="1:20" s="219" customFormat="1" ht="21.75" customHeight="1" x14ac:dyDescent="0.25">
      <c r="A24" s="241" t="s">
        <v>64</v>
      </c>
      <c r="C24" s="155">
        <v>0</v>
      </c>
      <c r="D24" s="155"/>
      <c r="E24" s="155">
        <v>0</v>
      </c>
      <c r="F24" s="155"/>
      <c r="G24" s="155">
        <v>0</v>
      </c>
      <c r="H24" s="155"/>
      <c r="I24" s="155">
        <v>0</v>
      </c>
      <c r="J24" s="155"/>
      <c r="K24" s="155">
        <v>3433289</v>
      </c>
      <c r="L24" s="155"/>
      <c r="M24" s="155">
        <v>3433289000000</v>
      </c>
      <c r="N24" s="155"/>
      <c r="O24" s="155">
        <v>3274645224122</v>
      </c>
      <c r="P24" s="155"/>
      <c r="Q24" s="155">
        <v>158643775878</v>
      </c>
      <c r="R24" s="78"/>
      <c r="T24" s="239"/>
    </row>
    <row r="25" spans="1:20" s="219" customFormat="1" ht="21.75" customHeight="1" x14ac:dyDescent="0.25">
      <c r="A25" s="241" t="s">
        <v>58</v>
      </c>
      <c r="C25" s="155">
        <v>0</v>
      </c>
      <c r="D25" s="155"/>
      <c r="E25" s="155">
        <v>0</v>
      </c>
      <c r="F25" s="155"/>
      <c r="G25" s="155">
        <v>0</v>
      </c>
      <c r="H25" s="155"/>
      <c r="I25" s="155">
        <v>0</v>
      </c>
      <c r="J25" s="155"/>
      <c r="K25" s="155">
        <v>3000</v>
      </c>
      <c r="L25" s="155"/>
      <c r="M25" s="155">
        <v>3000000000</v>
      </c>
      <c r="N25" s="155"/>
      <c r="O25" s="155">
        <v>2657731625</v>
      </c>
      <c r="P25" s="155"/>
      <c r="Q25" s="155">
        <v>342268375</v>
      </c>
      <c r="R25" s="117"/>
      <c r="T25" s="240"/>
    </row>
    <row r="26" spans="1:20" s="219" customFormat="1" ht="21.75" customHeight="1" x14ac:dyDescent="0.25">
      <c r="A26" s="241" t="s">
        <v>57</v>
      </c>
      <c r="C26" s="155">
        <v>0</v>
      </c>
      <c r="D26" s="155"/>
      <c r="E26" s="155">
        <v>0</v>
      </c>
      <c r="F26" s="155"/>
      <c r="G26" s="155">
        <v>0</v>
      </c>
      <c r="H26" s="155"/>
      <c r="I26" s="155">
        <v>0</v>
      </c>
      <c r="J26" s="155"/>
      <c r="K26" s="155">
        <v>49516</v>
      </c>
      <c r="L26" s="155"/>
      <c r="M26" s="155">
        <v>49516000000</v>
      </c>
      <c r="N26" s="155"/>
      <c r="O26" s="155">
        <v>44951034578</v>
      </c>
      <c r="P26" s="155"/>
      <c r="Q26" s="155">
        <v>4564965422</v>
      </c>
      <c r="R26" s="117"/>
      <c r="T26" s="239"/>
    </row>
    <row r="27" spans="1:20" s="243" customFormat="1" ht="21.75" customHeight="1" x14ac:dyDescent="0.25">
      <c r="A27" s="241" t="s">
        <v>59</v>
      </c>
      <c r="B27" s="219"/>
      <c r="C27" s="155">
        <v>0</v>
      </c>
      <c r="D27" s="155"/>
      <c r="E27" s="155">
        <v>0</v>
      </c>
      <c r="F27" s="155"/>
      <c r="G27" s="155">
        <v>0</v>
      </c>
      <c r="H27" s="155"/>
      <c r="I27" s="155">
        <v>0</v>
      </c>
      <c r="J27" s="155"/>
      <c r="K27" s="155">
        <v>33051</v>
      </c>
      <c r="L27" s="155"/>
      <c r="M27" s="155">
        <v>33051000000</v>
      </c>
      <c r="N27" s="155"/>
      <c r="O27" s="155">
        <v>31313997565</v>
      </c>
      <c r="P27" s="155"/>
      <c r="Q27" s="155">
        <v>1737002435</v>
      </c>
      <c r="R27" s="117"/>
      <c r="T27" s="245"/>
    </row>
    <row r="28" spans="1:20" s="219" customFormat="1" ht="21.75" customHeight="1" x14ac:dyDescent="0.25">
      <c r="A28" s="241" t="s">
        <v>61</v>
      </c>
      <c r="C28" s="155">
        <v>0</v>
      </c>
      <c r="D28" s="155"/>
      <c r="E28" s="155">
        <v>0</v>
      </c>
      <c r="F28" s="155"/>
      <c r="G28" s="155">
        <v>0</v>
      </c>
      <c r="H28" s="155"/>
      <c r="I28" s="155">
        <v>0</v>
      </c>
      <c r="J28" s="155"/>
      <c r="K28" s="155">
        <v>14722</v>
      </c>
      <c r="L28" s="155"/>
      <c r="M28" s="155">
        <v>14722000000</v>
      </c>
      <c r="N28" s="155"/>
      <c r="O28" s="155">
        <v>13087667039</v>
      </c>
      <c r="P28" s="155"/>
      <c r="Q28" s="155">
        <v>1634332961</v>
      </c>
      <c r="R28" s="118"/>
      <c r="T28" s="239"/>
    </row>
    <row r="29" spans="1:20" s="219" customFormat="1" ht="21.75" customHeight="1" x14ac:dyDescent="0.25">
      <c r="A29" s="241" t="s">
        <v>62</v>
      </c>
      <c r="C29" s="155">
        <v>0</v>
      </c>
      <c r="D29" s="155"/>
      <c r="E29" s="155">
        <v>0</v>
      </c>
      <c r="F29" s="155"/>
      <c r="G29" s="155">
        <v>0</v>
      </c>
      <c r="H29" s="155"/>
      <c r="I29" s="155">
        <v>0</v>
      </c>
      <c r="J29" s="155"/>
      <c r="K29" s="155">
        <v>11314</v>
      </c>
      <c r="L29" s="155"/>
      <c r="M29" s="155">
        <v>11314000000</v>
      </c>
      <c r="N29" s="155"/>
      <c r="O29" s="155">
        <v>10049690768</v>
      </c>
      <c r="P29" s="155"/>
      <c r="Q29" s="155">
        <v>1264309232</v>
      </c>
      <c r="R29" s="118"/>
      <c r="T29" s="239"/>
    </row>
    <row r="30" spans="1:20" s="243" customFormat="1" ht="21.75" customHeight="1" x14ac:dyDescent="0.25">
      <c r="A30" s="241" t="s">
        <v>78</v>
      </c>
      <c r="B30" s="219"/>
      <c r="C30" s="155">
        <v>0</v>
      </c>
      <c r="D30" s="155"/>
      <c r="E30" s="155">
        <v>0</v>
      </c>
      <c r="F30" s="155"/>
      <c r="G30" s="155">
        <v>0</v>
      </c>
      <c r="H30" s="155"/>
      <c r="I30" s="155">
        <v>0</v>
      </c>
      <c r="J30" s="155"/>
      <c r="K30" s="155">
        <v>3440000</v>
      </c>
      <c r="L30" s="155"/>
      <c r="M30" s="155">
        <v>3440000000000</v>
      </c>
      <c r="N30" s="155"/>
      <c r="O30" s="155">
        <v>3259480000000</v>
      </c>
      <c r="P30" s="155"/>
      <c r="Q30" s="155">
        <v>180520000000</v>
      </c>
      <c r="R30" s="118"/>
      <c r="T30" s="245"/>
    </row>
    <row r="31" spans="1:20" s="219" customFormat="1" ht="21.75" customHeight="1" x14ac:dyDescent="0.25">
      <c r="A31" s="241" t="s">
        <v>80</v>
      </c>
      <c r="C31" s="155">
        <v>0</v>
      </c>
      <c r="D31" s="155"/>
      <c r="E31" s="155">
        <v>0</v>
      </c>
      <c r="F31" s="155"/>
      <c r="G31" s="155">
        <v>0</v>
      </c>
      <c r="H31" s="155"/>
      <c r="I31" s="155">
        <v>0</v>
      </c>
      <c r="J31" s="155"/>
      <c r="K31" s="155">
        <v>1000</v>
      </c>
      <c r="L31" s="155"/>
      <c r="M31" s="155">
        <v>1000000000</v>
      </c>
      <c r="N31" s="155"/>
      <c r="O31" s="155">
        <v>924552394</v>
      </c>
      <c r="P31" s="155"/>
      <c r="Q31" s="155">
        <v>75447606</v>
      </c>
      <c r="R31" s="118"/>
      <c r="T31" s="239"/>
    </row>
    <row r="32" spans="1:20" s="219" customFormat="1" ht="21.75" customHeight="1" x14ac:dyDescent="0.25">
      <c r="A32" s="241" t="s">
        <v>130</v>
      </c>
      <c r="C32" s="155">
        <v>0</v>
      </c>
      <c r="D32" s="155"/>
      <c r="E32" s="155">
        <v>0</v>
      </c>
      <c r="F32" s="155"/>
      <c r="G32" s="155">
        <v>0</v>
      </c>
      <c r="H32" s="155"/>
      <c r="I32" s="155">
        <v>0</v>
      </c>
      <c r="J32" s="155"/>
      <c r="K32" s="155">
        <v>205000</v>
      </c>
      <c r="L32" s="155"/>
      <c r="M32" s="155">
        <v>205000000000</v>
      </c>
      <c r="N32" s="155"/>
      <c r="O32" s="155">
        <v>197126159608</v>
      </c>
      <c r="P32" s="155"/>
      <c r="Q32" s="155">
        <v>7873840392</v>
      </c>
      <c r="R32" s="118"/>
      <c r="T32" s="239"/>
    </row>
    <row r="33" spans="1:20" ht="21.75" customHeight="1" x14ac:dyDescent="0.25">
      <c r="A33" s="241" t="s">
        <v>189</v>
      </c>
      <c r="B33" s="219"/>
      <c r="C33" s="155">
        <v>0</v>
      </c>
      <c r="D33" s="155"/>
      <c r="E33" s="155">
        <v>0</v>
      </c>
      <c r="F33" s="155"/>
      <c r="G33" s="155">
        <v>0</v>
      </c>
      <c r="H33" s="155"/>
      <c r="I33" s="155">
        <v>0</v>
      </c>
      <c r="J33" s="155"/>
      <c r="K33" s="155">
        <v>730000</v>
      </c>
      <c r="L33" s="155"/>
      <c r="M33" s="155">
        <v>699905209235</v>
      </c>
      <c r="N33" s="155"/>
      <c r="O33" s="155">
        <v>689607500059</v>
      </c>
      <c r="P33" s="155"/>
      <c r="Q33" s="155">
        <v>10297709176</v>
      </c>
      <c r="R33" s="118"/>
      <c r="T33" s="238"/>
    </row>
    <row r="34" spans="1:20" ht="21.75" customHeight="1" x14ac:dyDescent="0.25">
      <c r="A34" s="241" t="s">
        <v>190</v>
      </c>
      <c r="B34" s="219"/>
      <c r="C34" s="155">
        <v>0</v>
      </c>
      <c r="D34" s="155"/>
      <c r="E34" s="155">
        <v>0</v>
      </c>
      <c r="F34" s="155"/>
      <c r="G34" s="155">
        <v>0</v>
      </c>
      <c r="H34" s="155"/>
      <c r="I34" s="155">
        <v>0</v>
      </c>
      <c r="J34" s="155"/>
      <c r="K34" s="155">
        <v>391000</v>
      </c>
      <c r="L34" s="155"/>
      <c r="M34" s="155">
        <v>374965930390</v>
      </c>
      <c r="N34" s="155"/>
      <c r="O34" s="155">
        <v>369391687809</v>
      </c>
      <c r="P34" s="155"/>
      <c r="Q34" s="155">
        <v>5574242581</v>
      </c>
      <c r="R34" s="118"/>
      <c r="T34" s="238"/>
    </row>
    <row r="35" spans="1:20" s="243" customFormat="1" ht="21.75" customHeight="1" x14ac:dyDescent="0.25">
      <c r="A35" s="241" t="s">
        <v>82</v>
      </c>
      <c r="B35" s="219"/>
      <c r="C35" s="155">
        <v>0</v>
      </c>
      <c r="D35" s="155"/>
      <c r="E35" s="155">
        <v>0</v>
      </c>
      <c r="F35" s="155"/>
      <c r="G35" s="155">
        <v>0</v>
      </c>
      <c r="H35" s="155"/>
      <c r="I35" s="155">
        <v>0</v>
      </c>
      <c r="J35" s="155"/>
      <c r="K35" s="155">
        <v>20000</v>
      </c>
      <c r="L35" s="155"/>
      <c r="M35" s="155">
        <v>19996375000</v>
      </c>
      <c r="N35" s="155"/>
      <c r="O35" s="155">
        <v>19996375000</v>
      </c>
      <c r="P35" s="155"/>
      <c r="Q35" s="155">
        <v>0</v>
      </c>
      <c r="R35" s="118"/>
      <c r="T35" s="245"/>
    </row>
    <row r="36" spans="1:20" ht="21.75" customHeight="1" x14ac:dyDescent="0.25">
      <c r="A36" s="241" t="s">
        <v>247</v>
      </c>
      <c r="B36" s="219"/>
      <c r="C36" s="155">
        <v>0</v>
      </c>
      <c r="D36" s="155"/>
      <c r="E36" s="155">
        <v>0</v>
      </c>
      <c r="F36" s="155"/>
      <c r="G36" s="155">
        <v>0</v>
      </c>
      <c r="H36" s="155"/>
      <c r="I36" s="155">
        <v>0</v>
      </c>
      <c r="J36" s="155"/>
      <c r="K36" s="155">
        <v>583000</v>
      </c>
      <c r="L36" s="155"/>
      <c r="M36" s="155">
        <v>499717107685</v>
      </c>
      <c r="N36" s="155"/>
      <c r="O36" s="155">
        <v>494705554711</v>
      </c>
      <c r="P36" s="155"/>
      <c r="Q36" s="155">
        <v>5011552974</v>
      </c>
      <c r="R36" s="118"/>
      <c r="T36" s="238"/>
    </row>
    <row r="37" spans="1:20" ht="21.75" customHeight="1" x14ac:dyDescent="0.25">
      <c r="A37" s="241" t="s">
        <v>60</v>
      </c>
      <c r="B37" s="219"/>
      <c r="C37" s="155">
        <v>0</v>
      </c>
      <c r="D37" s="155"/>
      <c r="E37" s="155">
        <v>0</v>
      </c>
      <c r="F37" s="155"/>
      <c r="G37" s="155">
        <v>0</v>
      </c>
      <c r="H37" s="155"/>
      <c r="I37" s="155">
        <v>0</v>
      </c>
      <c r="J37" s="155"/>
      <c r="K37" s="155">
        <v>57874</v>
      </c>
      <c r="L37" s="155"/>
      <c r="M37" s="155">
        <v>57874000000</v>
      </c>
      <c r="N37" s="155"/>
      <c r="O37" s="155">
        <v>52881534125</v>
      </c>
      <c r="P37" s="155"/>
      <c r="Q37" s="155">
        <v>4992465875</v>
      </c>
      <c r="R37" s="118"/>
      <c r="T37" s="238"/>
    </row>
    <row r="38" spans="1:20" s="243" customFormat="1" ht="21.75" customHeight="1" x14ac:dyDescent="0.25">
      <c r="A38" s="241" t="s">
        <v>129</v>
      </c>
      <c r="B38" s="219"/>
      <c r="C38" s="155">
        <v>0</v>
      </c>
      <c r="D38" s="155"/>
      <c r="E38" s="155">
        <v>0</v>
      </c>
      <c r="F38" s="155"/>
      <c r="G38" s="155">
        <v>0</v>
      </c>
      <c r="H38" s="155"/>
      <c r="I38" s="155">
        <v>0</v>
      </c>
      <c r="J38" s="155"/>
      <c r="K38" s="155">
        <v>117500</v>
      </c>
      <c r="L38" s="155"/>
      <c r="M38" s="155">
        <v>117483453125</v>
      </c>
      <c r="N38" s="155"/>
      <c r="O38" s="155">
        <v>117536968750</v>
      </c>
      <c r="P38" s="155"/>
      <c r="Q38" s="155">
        <v>-53515625</v>
      </c>
      <c r="R38" s="118"/>
      <c r="T38" s="245"/>
    </row>
    <row r="39" spans="1:20" ht="21.75" customHeight="1" x14ac:dyDescent="0.2">
      <c r="A39" s="32"/>
      <c r="E39" s="53">
        <f>SUM(E8:E38)</f>
        <v>107743698944</v>
      </c>
      <c r="G39" s="53">
        <f>SUM(G8:G38)</f>
        <v>92358060693</v>
      </c>
      <c r="I39" s="53">
        <f>SUM(I8:I38)</f>
        <v>15385638251</v>
      </c>
      <c r="M39" s="53">
        <f>SUM(M8:M38)</f>
        <v>11194183756463</v>
      </c>
      <c r="O39" s="53">
        <f>SUM(O8:O38)</f>
        <v>10742084170383</v>
      </c>
      <c r="Q39" s="116">
        <f>SUM(Q8:Q38)</f>
        <v>535205876835</v>
      </c>
      <c r="R39" s="116"/>
    </row>
    <row r="43" spans="1:20" s="243" customFormat="1" ht="21.75" customHeight="1" x14ac:dyDescent="0.25">
      <c r="A43" s="242"/>
      <c r="C43" s="244"/>
      <c r="D43" s="244"/>
      <c r="E43" s="244"/>
      <c r="F43" s="244"/>
      <c r="G43" s="244"/>
      <c r="H43" s="244"/>
      <c r="I43" s="244"/>
      <c r="J43" s="244"/>
      <c r="K43" s="244"/>
      <c r="L43" s="244"/>
      <c r="M43" s="244"/>
      <c r="N43" s="244"/>
      <c r="O43" s="244"/>
      <c r="P43" s="244"/>
      <c r="Q43" s="244"/>
      <c r="R43" s="117"/>
      <c r="T43" s="245"/>
    </row>
    <row r="44" spans="1:20" s="243" customFormat="1" ht="21.75" customHeight="1" x14ac:dyDescent="0.25">
      <c r="A44" s="242"/>
      <c r="C44" s="244"/>
      <c r="D44" s="244"/>
      <c r="E44" s="244"/>
      <c r="F44" s="244"/>
      <c r="G44" s="244"/>
      <c r="H44" s="244"/>
      <c r="I44" s="244"/>
      <c r="J44" s="244"/>
      <c r="K44" s="244"/>
      <c r="L44" s="244"/>
      <c r="M44" s="244"/>
      <c r="N44" s="244"/>
      <c r="O44" s="244"/>
      <c r="P44" s="244"/>
      <c r="Q44" s="244"/>
      <c r="R44" s="117"/>
      <c r="T44" s="245"/>
    </row>
    <row r="45" spans="1:20" s="243" customFormat="1" ht="24" customHeight="1" x14ac:dyDescent="0.25">
      <c r="A45" s="242"/>
      <c r="C45" s="244"/>
      <c r="D45" s="244"/>
      <c r="E45" s="244"/>
      <c r="F45" s="244"/>
      <c r="G45" s="244"/>
      <c r="H45" s="244"/>
      <c r="I45" s="244"/>
      <c r="J45" s="244"/>
      <c r="K45" s="244"/>
      <c r="L45" s="244"/>
      <c r="M45" s="244"/>
      <c r="N45" s="244"/>
      <c r="O45" s="244"/>
      <c r="P45" s="244"/>
      <c r="Q45" s="244"/>
      <c r="R45" s="117"/>
      <c r="T45" s="245"/>
    </row>
    <row r="46" spans="1:20" s="243" customFormat="1" ht="21.75" customHeight="1" x14ac:dyDescent="0.25">
      <c r="A46" s="242"/>
      <c r="C46" s="244"/>
      <c r="D46" s="244"/>
      <c r="E46" s="244"/>
      <c r="F46" s="244"/>
      <c r="G46" s="244"/>
      <c r="H46" s="244"/>
      <c r="I46" s="244"/>
      <c r="J46" s="244"/>
      <c r="K46" s="244"/>
      <c r="L46" s="244"/>
      <c r="M46" s="244"/>
      <c r="N46" s="244"/>
      <c r="O46" s="244"/>
      <c r="P46" s="244"/>
      <c r="Q46" s="244"/>
      <c r="R46" s="117"/>
      <c r="T46" s="245"/>
    </row>
    <row r="47" spans="1:20" s="243" customFormat="1" ht="21.75" customHeight="1" x14ac:dyDescent="0.25">
      <c r="A47" s="242"/>
      <c r="C47" s="244"/>
      <c r="D47" s="244"/>
      <c r="E47" s="244"/>
      <c r="F47" s="244"/>
      <c r="G47" s="244"/>
      <c r="H47" s="244"/>
      <c r="I47" s="244"/>
      <c r="J47" s="244"/>
      <c r="K47" s="244"/>
      <c r="L47" s="244"/>
      <c r="M47" s="244"/>
      <c r="N47" s="244"/>
      <c r="O47" s="244"/>
      <c r="P47" s="244"/>
      <c r="Q47" s="244"/>
      <c r="R47" s="78"/>
      <c r="T47" s="245"/>
    </row>
    <row r="48" spans="1:20" s="243" customFormat="1" ht="21.75" customHeight="1" x14ac:dyDescent="0.25">
      <c r="A48" s="242"/>
      <c r="C48" s="244"/>
      <c r="D48" s="244"/>
      <c r="E48" s="244"/>
      <c r="F48" s="244"/>
      <c r="G48" s="244"/>
      <c r="H48" s="244"/>
      <c r="I48" s="244"/>
      <c r="J48" s="244"/>
      <c r="K48" s="244"/>
      <c r="L48" s="244"/>
      <c r="M48" s="244"/>
      <c r="N48" s="244"/>
      <c r="O48" s="244"/>
      <c r="P48" s="244"/>
      <c r="Q48" s="244"/>
      <c r="R48" s="78"/>
      <c r="T48" s="245"/>
    </row>
    <row r="49" spans="1:20" s="243" customFormat="1" ht="21.75" customHeight="1" x14ac:dyDescent="0.25">
      <c r="A49" s="242"/>
      <c r="C49" s="244"/>
      <c r="D49" s="244"/>
      <c r="E49" s="244"/>
      <c r="F49" s="244"/>
      <c r="G49" s="244"/>
      <c r="H49" s="244"/>
      <c r="I49" s="244"/>
      <c r="J49" s="244"/>
      <c r="K49" s="244"/>
      <c r="L49" s="244"/>
      <c r="M49" s="244"/>
      <c r="N49" s="244"/>
      <c r="O49" s="244"/>
      <c r="P49" s="244"/>
      <c r="Q49" s="244"/>
      <c r="R49" s="117"/>
      <c r="T49" s="245"/>
    </row>
    <row r="50" spans="1:20" s="243" customFormat="1" ht="21.75" customHeight="1" x14ac:dyDescent="0.25">
      <c r="A50" s="242"/>
      <c r="C50" s="244"/>
      <c r="D50" s="244"/>
      <c r="E50" s="244"/>
      <c r="F50" s="244"/>
      <c r="G50" s="244"/>
      <c r="H50" s="244"/>
      <c r="I50" s="244"/>
      <c r="J50" s="244"/>
      <c r="K50" s="244"/>
      <c r="L50" s="244"/>
      <c r="M50" s="244"/>
      <c r="N50" s="244"/>
      <c r="O50" s="244"/>
      <c r="P50" s="244"/>
      <c r="Q50" s="244"/>
      <c r="R50" s="118"/>
      <c r="T50" s="245"/>
    </row>
    <row r="51" spans="1:20" s="243" customFormat="1" ht="21.75" customHeight="1" x14ac:dyDescent="0.25">
      <c r="A51" s="242"/>
      <c r="C51" s="244"/>
      <c r="D51" s="244"/>
      <c r="E51" s="244"/>
      <c r="F51" s="244"/>
      <c r="G51" s="244"/>
      <c r="H51" s="244"/>
      <c r="I51" s="244"/>
      <c r="J51" s="244"/>
      <c r="K51" s="244"/>
      <c r="L51" s="244"/>
      <c r="M51" s="244"/>
      <c r="N51" s="244"/>
      <c r="O51" s="244"/>
      <c r="P51" s="244"/>
      <c r="Q51" s="244"/>
      <c r="R51" s="118"/>
      <c r="T51" s="245"/>
    </row>
    <row r="52" spans="1:20" s="243" customFormat="1" ht="21.75" customHeight="1" x14ac:dyDescent="0.25">
      <c r="A52" s="242"/>
      <c r="C52" s="244"/>
      <c r="D52" s="244"/>
      <c r="E52" s="244"/>
      <c r="F52" s="244"/>
      <c r="G52" s="244"/>
      <c r="H52" s="244"/>
      <c r="I52" s="244"/>
      <c r="J52" s="244"/>
      <c r="K52" s="244"/>
      <c r="L52" s="244"/>
      <c r="M52" s="244"/>
      <c r="N52" s="244"/>
      <c r="O52" s="244"/>
      <c r="P52" s="244"/>
      <c r="Q52" s="244"/>
      <c r="R52" s="118"/>
      <c r="T52" s="245"/>
    </row>
    <row r="53" spans="1:20" s="243" customFormat="1" ht="21.75" customHeight="1" x14ac:dyDescent="0.2">
      <c r="A53" s="242"/>
      <c r="C53" s="244"/>
      <c r="D53" s="244"/>
      <c r="E53" s="244"/>
      <c r="F53" s="244"/>
      <c r="G53" s="244"/>
      <c r="H53" s="244"/>
      <c r="I53" s="244"/>
      <c r="J53" s="244"/>
      <c r="K53" s="244"/>
      <c r="L53" s="244"/>
      <c r="M53" s="244"/>
      <c r="N53" s="244"/>
      <c r="O53" s="244"/>
      <c r="P53" s="244"/>
      <c r="Q53" s="244"/>
      <c r="R53" s="118"/>
    </row>
  </sheetData>
  <sheetProtection algorithmName="SHA-512" hashValue="JN7lPdwVbEn/ZBkg3ci4vMtpadR/U12YxRwYyzQ+cCDb9uBOQRHxCEMu5QRPNcOZlNmM//QwZ7uD9vXG/rCbmw==" saltValue="0lLiSycZa1E2RsGIh4pkgQ==" spinCount="100000" sheet="1" objects="1" scenarios="1" selectLockedCells="1" autoFilter="0" selectUnlockedCells="1"/>
  <sortState xmlns:xlrd2="http://schemas.microsoft.com/office/spreadsheetml/2017/richdata2" ref="A8:Q38">
    <sortCondition descending="1" ref="Q8:Q38"/>
  </sortState>
  <mergeCells count="8">
    <mergeCell ref="S5:T7"/>
    <mergeCell ref="A1:Q1"/>
    <mergeCell ref="A2:R2"/>
    <mergeCell ref="A3:R3"/>
    <mergeCell ref="A5:R5"/>
    <mergeCell ref="A6:A7"/>
    <mergeCell ref="C6:I6"/>
    <mergeCell ref="K6:R6"/>
  </mergeCells>
  <pageMargins left="0.39" right="0.39" top="0.39" bottom="0.39" header="0" footer="0"/>
  <pageSetup paperSize="9" scale="69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6" tint="0.39997558519241921"/>
    <pageSetUpPr fitToPage="1"/>
  </sheetPr>
  <dimension ref="A1:AF14"/>
  <sheetViews>
    <sheetView rightToLeft="1" view="pageBreakPreview" zoomScale="93" zoomScaleNormal="100" zoomScaleSheetLayoutView="93" workbookViewId="0">
      <selection activeCell="N22" sqref="N22:N23"/>
    </sheetView>
  </sheetViews>
  <sheetFormatPr defaultRowHeight="15.75" x14ac:dyDescent="0.4"/>
  <cols>
    <col min="1" max="1" width="26.5703125" style="134" customWidth="1"/>
    <col min="2" max="2" width="0.5703125" style="134" hidden="1" customWidth="1"/>
    <col min="3" max="3" width="0.140625" style="134" hidden="1" customWidth="1"/>
    <col min="4" max="4" width="1" style="134" customWidth="1"/>
    <col min="5" max="5" width="4.7109375" style="134" hidden="1" customWidth="1"/>
    <col min="6" max="6" width="14.28515625" style="134" bestFit="1" customWidth="1"/>
    <col min="7" max="7" width="1.28515625" style="134" customWidth="1"/>
    <col min="8" max="8" width="21.42578125" style="134" bestFit="1" customWidth="1"/>
    <col min="9" max="9" width="1.28515625" style="134" customWidth="1"/>
    <col min="10" max="10" width="21.42578125" style="134" bestFit="1" customWidth="1"/>
    <col min="11" max="11" width="1.28515625" style="134" customWidth="1"/>
    <col min="12" max="12" width="11" style="134" customWidth="1"/>
    <col min="13" max="13" width="1.28515625" style="134" customWidth="1"/>
    <col min="14" max="14" width="13.85546875" style="134" bestFit="1" customWidth="1"/>
    <col min="15" max="15" width="1.28515625" style="134" customWidth="1"/>
    <col min="16" max="16" width="14.28515625" style="134" bestFit="1" customWidth="1"/>
    <col min="17" max="17" width="1.28515625" style="134" customWidth="1"/>
    <col min="18" max="18" width="18.85546875" style="134" bestFit="1" customWidth="1"/>
    <col min="19" max="19" width="1.28515625" style="134" customWidth="1"/>
    <col min="20" max="20" width="14.28515625" style="134" bestFit="1" customWidth="1"/>
    <col min="21" max="21" width="1.28515625" style="134" customWidth="1"/>
    <col min="22" max="22" width="17.5703125" style="134" bestFit="1" customWidth="1"/>
    <col min="23" max="23" width="1.28515625" style="134" customWidth="1"/>
    <col min="24" max="24" width="22" style="134" bestFit="1" customWidth="1"/>
    <col min="25" max="25" width="1.28515625" style="134" customWidth="1"/>
    <col min="26" max="26" width="21.42578125" style="134" bestFit="1" customWidth="1"/>
    <col min="27" max="27" width="1.28515625" style="134" customWidth="1"/>
    <col min="28" max="28" width="16.28515625" style="134" bestFit="1" customWidth="1"/>
    <col min="29" max="29" width="0.28515625" style="134" customWidth="1"/>
    <col min="30" max="30" width="9.140625" style="134"/>
    <col min="31" max="31" width="16.28515625" style="134" bestFit="1" customWidth="1"/>
    <col min="32" max="32" width="8.5703125" style="134" bestFit="1" customWidth="1"/>
    <col min="33" max="16384" width="9.140625" style="134"/>
  </cols>
  <sheetData>
    <row r="1" spans="1:32" ht="21" x14ac:dyDescent="0.4">
      <c r="A1" s="254" t="s">
        <v>0</v>
      </c>
      <c r="B1" s="254"/>
      <c r="C1" s="254"/>
      <c r="D1" s="254"/>
      <c r="E1" s="254"/>
      <c r="F1" s="254"/>
      <c r="G1" s="254"/>
      <c r="H1" s="254"/>
      <c r="I1" s="254"/>
      <c r="J1" s="254"/>
      <c r="K1" s="254"/>
      <c r="L1" s="254"/>
      <c r="M1" s="254"/>
      <c r="N1" s="254"/>
      <c r="O1" s="254"/>
      <c r="P1" s="254"/>
      <c r="Q1" s="254"/>
      <c r="R1" s="254"/>
      <c r="S1" s="254"/>
      <c r="T1" s="254"/>
      <c r="U1" s="254"/>
      <c r="V1" s="254"/>
      <c r="W1" s="254"/>
      <c r="X1" s="254"/>
      <c r="Y1" s="254"/>
      <c r="Z1" s="254"/>
      <c r="AA1" s="254"/>
      <c r="AB1" s="254"/>
      <c r="AE1" s="237">
        <v>31827201425080</v>
      </c>
      <c r="AF1" s="226" t="s">
        <v>187</v>
      </c>
    </row>
    <row r="2" spans="1:32" ht="21" x14ac:dyDescent="0.4">
      <c r="A2" s="254" t="s">
        <v>1</v>
      </c>
      <c r="B2" s="254"/>
      <c r="C2" s="254"/>
      <c r="D2" s="254"/>
      <c r="E2" s="254"/>
      <c r="F2" s="254"/>
      <c r="G2" s="254"/>
      <c r="H2" s="254"/>
      <c r="I2" s="254"/>
      <c r="J2" s="254"/>
      <c r="K2" s="254"/>
      <c r="L2" s="254"/>
      <c r="M2" s="254"/>
      <c r="N2" s="254"/>
      <c r="O2" s="254"/>
      <c r="P2" s="254"/>
      <c r="Q2" s="254"/>
      <c r="R2" s="254"/>
      <c r="S2" s="254"/>
      <c r="T2" s="254"/>
      <c r="U2" s="254"/>
      <c r="V2" s="254"/>
      <c r="W2" s="254"/>
      <c r="X2" s="254"/>
      <c r="Y2" s="254"/>
      <c r="Z2" s="254"/>
      <c r="AA2" s="254"/>
      <c r="AB2" s="254"/>
      <c r="AE2" s="135"/>
    </row>
    <row r="3" spans="1:32" ht="21" x14ac:dyDescent="0.4">
      <c r="A3" s="254" t="str">
        <f>'صورت وضعیت'!B6</f>
        <v>برای ماه منتهی به 1403/10/30</v>
      </c>
      <c r="B3" s="254"/>
      <c r="C3" s="254"/>
      <c r="D3" s="254"/>
      <c r="E3" s="254"/>
      <c r="F3" s="254"/>
      <c r="G3" s="254"/>
      <c r="H3" s="254"/>
      <c r="I3" s="254"/>
      <c r="J3" s="254"/>
      <c r="K3" s="254"/>
      <c r="L3" s="254"/>
      <c r="M3" s="254"/>
      <c r="N3" s="254"/>
      <c r="O3" s="254"/>
      <c r="P3" s="254"/>
      <c r="Q3" s="254"/>
      <c r="R3" s="254"/>
      <c r="S3" s="254"/>
      <c r="T3" s="254"/>
      <c r="U3" s="254"/>
      <c r="V3" s="254"/>
      <c r="W3" s="254"/>
      <c r="X3" s="254"/>
      <c r="Y3" s="254"/>
      <c r="Z3" s="254"/>
      <c r="AA3" s="254"/>
      <c r="AB3" s="254"/>
    </row>
    <row r="4" spans="1:32" ht="21" x14ac:dyDescent="0.4">
      <c r="A4" s="211" t="s">
        <v>259</v>
      </c>
      <c r="B4" s="212"/>
      <c r="C4" s="212"/>
      <c r="D4" s="212"/>
      <c r="E4" s="212"/>
      <c r="F4" s="212"/>
      <c r="G4" s="212"/>
      <c r="H4" s="212"/>
      <c r="I4" s="212"/>
      <c r="J4" s="212"/>
      <c r="K4" s="212"/>
      <c r="L4" s="212"/>
      <c r="M4" s="212"/>
      <c r="N4" s="212"/>
      <c r="O4" s="212"/>
      <c r="P4" s="212"/>
      <c r="Q4" s="212"/>
      <c r="R4" s="212"/>
      <c r="S4" s="212"/>
      <c r="T4" s="212"/>
      <c r="U4" s="212"/>
      <c r="V4" s="212"/>
      <c r="W4" s="212"/>
      <c r="X4" s="212"/>
      <c r="Y4" s="212"/>
      <c r="Z4" s="212"/>
      <c r="AA4" s="212"/>
      <c r="AB4" s="212"/>
    </row>
    <row r="5" spans="1:32" ht="21" x14ac:dyDescent="0.4">
      <c r="A5" s="211" t="s">
        <v>260</v>
      </c>
      <c r="B5" s="211"/>
      <c r="C5" s="212"/>
      <c r="D5" s="212"/>
      <c r="E5" s="212"/>
      <c r="F5" s="212"/>
      <c r="G5" s="212"/>
      <c r="H5" s="212"/>
      <c r="I5" s="212"/>
      <c r="J5" s="212"/>
      <c r="K5" s="212"/>
      <c r="L5" s="212"/>
      <c r="M5" s="212"/>
      <c r="N5" s="212"/>
      <c r="O5" s="212"/>
      <c r="P5" s="212"/>
      <c r="Q5" s="212"/>
      <c r="R5" s="212"/>
      <c r="S5" s="212"/>
      <c r="T5" s="212"/>
      <c r="U5" s="212"/>
      <c r="V5" s="212"/>
      <c r="W5" s="212"/>
      <c r="X5" s="212"/>
      <c r="Y5" s="212"/>
      <c r="Z5" s="212"/>
      <c r="AA5" s="212"/>
      <c r="AB5" s="212"/>
    </row>
    <row r="6" spans="1:32" ht="21" x14ac:dyDescent="0.4">
      <c r="F6" s="250" t="s">
        <v>261</v>
      </c>
      <c r="G6" s="250"/>
      <c r="H6" s="250"/>
      <c r="I6" s="250"/>
      <c r="J6" s="250"/>
      <c r="L6" s="250" t="s">
        <v>3</v>
      </c>
      <c r="M6" s="250"/>
      <c r="N6" s="250"/>
      <c r="O6" s="250"/>
      <c r="P6" s="250"/>
      <c r="Q6" s="250"/>
      <c r="R6" s="250"/>
      <c r="T6" s="250" t="s">
        <v>278</v>
      </c>
      <c r="U6" s="250"/>
      <c r="V6" s="250"/>
      <c r="W6" s="250"/>
      <c r="X6" s="250"/>
      <c r="Y6" s="250"/>
      <c r="Z6" s="250"/>
      <c r="AA6" s="250"/>
      <c r="AB6" s="250"/>
    </row>
    <row r="7" spans="1:32" ht="21" customHeight="1" x14ac:dyDescent="0.4">
      <c r="A7" s="249" t="s">
        <v>6</v>
      </c>
      <c r="B7" s="249"/>
      <c r="C7" s="249"/>
      <c r="E7" s="251" t="s">
        <v>7</v>
      </c>
      <c r="F7" s="251"/>
      <c r="G7" s="136"/>
      <c r="H7" s="253" t="s">
        <v>8</v>
      </c>
      <c r="I7" s="136"/>
      <c r="J7" s="253" t="s">
        <v>9</v>
      </c>
      <c r="L7" s="255" t="s">
        <v>4</v>
      </c>
      <c r="M7" s="255"/>
      <c r="N7" s="255"/>
      <c r="O7" s="136"/>
      <c r="P7" s="255" t="s">
        <v>5</v>
      </c>
      <c r="Q7" s="255"/>
      <c r="R7" s="255"/>
      <c r="T7" s="253" t="s">
        <v>7</v>
      </c>
      <c r="U7" s="136"/>
      <c r="V7" s="253" t="s">
        <v>11</v>
      </c>
      <c r="W7" s="136"/>
      <c r="X7" s="253" t="s">
        <v>8</v>
      </c>
      <c r="Y7" s="136"/>
      <c r="Z7" s="253" t="s">
        <v>9</v>
      </c>
      <c r="AA7" s="136"/>
      <c r="AB7" s="256" t="s">
        <v>12</v>
      </c>
    </row>
    <row r="8" spans="1:32" ht="21" x14ac:dyDescent="0.4">
      <c r="A8" s="250"/>
      <c r="B8" s="250"/>
      <c r="C8" s="250"/>
      <c r="E8" s="252"/>
      <c r="F8" s="252"/>
      <c r="H8" s="252"/>
      <c r="J8" s="252"/>
      <c r="L8" s="137" t="s">
        <v>7</v>
      </c>
      <c r="M8" s="136"/>
      <c r="N8" s="137" t="s">
        <v>8</v>
      </c>
      <c r="P8" s="137" t="s">
        <v>7</v>
      </c>
      <c r="Q8" s="136"/>
      <c r="R8" s="137" t="s">
        <v>10</v>
      </c>
      <c r="T8" s="252"/>
      <c r="V8" s="252"/>
      <c r="X8" s="252"/>
      <c r="Z8" s="252"/>
      <c r="AB8" s="257"/>
    </row>
    <row r="9" spans="1:32" ht="18.75" x14ac:dyDescent="0.4">
      <c r="A9" s="151" t="s">
        <v>13</v>
      </c>
      <c r="B9" s="151"/>
      <c r="C9" s="151"/>
      <c r="F9" s="168">
        <v>14152500</v>
      </c>
      <c r="G9" s="168"/>
      <c r="H9" s="168">
        <v>199767895368</v>
      </c>
      <c r="I9" s="168">
        <v>199767895368</v>
      </c>
      <c r="J9" s="168">
        <v>48521541263.625</v>
      </c>
      <c r="K9" s="168">
        <v>45159219326.25</v>
      </c>
      <c r="L9" s="168" t="s">
        <v>168</v>
      </c>
      <c r="M9" s="168"/>
      <c r="N9" s="168" t="s">
        <v>168</v>
      </c>
      <c r="O9" s="168"/>
      <c r="P9" s="168">
        <v>0</v>
      </c>
      <c r="Q9" s="168"/>
      <c r="R9" s="168">
        <v>0</v>
      </c>
      <c r="S9" s="168"/>
      <c r="T9" s="168">
        <v>14152500</v>
      </c>
      <c r="U9" s="168"/>
      <c r="V9" s="168">
        <v>3833</v>
      </c>
      <c r="W9" s="168"/>
      <c r="X9" s="168">
        <v>199767895368</v>
      </c>
      <c r="Y9" s="168"/>
      <c r="Z9" s="168">
        <v>53923765631.625</v>
      </c>
      <c r="AA9" s="208"/>
      <c r="AB9" s="209">
        <f>Z9/$AE$1</f>
        <v>1.6942666403943639E-3</v>
      </c>
    </row>
    <row r="10" spans="1:32" ht="18.75" x14ac:dyDescent="0.4">
      <c r="A10" s="152" t="s">
        <v>17</v>
      </c>
      <c r="B10" s="152"/>
      <c r="C10" s="152"/>
      <c r="F10" s="168">
        <v>20450168</v>
      </c>
      <c r="G10" s="168"/>
      <c r="H10" s="168">
        <v>33667237103</v>
      </c>
      <c r="I10" s="168">
        <v>33667237103</v>
      </c>
      <c r="J10" s="168">
        <v>28866455090.568001</v>
      </c>
      <c r="K10" s="168">
        <v>22462980897.942001</v>
      </c>
      <c r="L10" s="168" t="s">
        <v>168</v>
      </c>
      <c r="M10" s="168"/>
      <c r="N10" s="168" t="s">
        <v>168</v>
      </c>
      <c r="O10" s="168"/>
      <c r="P10" s="168">
        <v>-17200000</v>
      </c>
      <c r="Q10" s="168"/>
      <c r="R10" s="168">
        <v>27116889065</v>
      </c>
      <c r="S10" s="168"/>
      <c r="T10" s="168">
        <v>3250168</v>
      </c>
      <c r="U10" s="168"/>
      <c r="V10" s="168">
        <v>1356</v>
      </c>
      <c r="W10" s="168"/>
      <c r="X10" s="168">
        <v>5350771531</v>
      </c>
      <c r="Y10" s="168"/>
      <c r="Z10" s="168">
        <v>4381004802.5424004</v>
      </c>
      <c r="AA10" s="208"/>
      <c r="AB10" s="210">
        <f t="shared" ref="AB10" si="0">Z10/$AE$1</f>
        <v>1.3764970234203958E-4</v>
      </c>
    </row>
    <row r="11" spans="1:32" ht="21.75" thickBot="1" x14ac:dyDescent="0.45">
      <c r="A11" s="248"/>
      <c r="B11" s="248"/>
      <c r="C11" s="248"/>
      <c r="D11" s="248"/>
      <c r="F11" s="178"/>
      <c r="G11" s="179"/>
      <c r="H11" s="180">
        <f>SUM(H9:H10)</f>
        <v>233435132471</v>
      </c>
      <c r="I11" s="179"/>
      <c r="J11" s="180">
        <f>SUM(J9:J10)</f>
        <v>77387996354.192993</v>
      </c>
      <c r="K11" s="179"/>
      <c r="L11" s="181"/>
      <c r="M11" s="182"/>
      <c r="N11" s="183" t="s">
        <v>168</v>
      </c>
      <c r="O11" s="182"/>
      <c r="P11" s="181"/>
      <c r="Q11" s="182"/>
      <c r="R11" s="183">
        <f>SUM(R9:R10)</f>
        <v>27116889065</v>
      </c>
      <c r="S11" s="179"/>
      <c r="T11" s="178"/>
      <c r="U11" s="179"/>
      <c r="V11" s="178"/>
      <c r="W11" s="179"/>
      <c r="X11" s="180">
        <f>SUM(X9:X10)</f>
        <v>205118666899</v>
      </c>
      <c r="Y11" s="179"/>
      <c r="Z11" s="180">
        <f>SUM(Z9:Z10)</f>
        <v>58304770434.167404</v>
      </c>
      <c r="AB11" s="139">
        <f>SUM(AB9:AB10)</f>
        <v>1.8319163427364036E-3</v>
      </c>
    </row>
    <row r="12" spans="1:32" ht="16.5" thickTop="1" x14ac:dyDescent="0.4">
      <c r="AB12" s="140"/>
    </row>
    <row r="13" spans="1:32" x14ac:dyDescent="0.4">
      <c r="Z13" s="141"/>
    </row>
    <row r="14" spans="1:32" x14ac:dyDescent="0.4">
      <c r="Z14" s="135"/>
    </row>
  </sheetData>
  <sheetProtection algorithmName="SHA-512" hashValue="jcH4Tpk+fD2k6AKi+vEqUcmqkeUm5QaJ07a8be3f0z0mN0b6eX9v0DYdHLnxNiQkmzE2fgDKTeIb0Dnh9AphrA==" saltValue="QMfr4HAqA829htA9ZEHlyg==" spinCount="100000" sheet="1" objects="1" scenarios="1" selectLockedCells="1" autoFilter="0" selectUnlockedCells="1"/>
  <sortState xmlns:xlrd2="http://schemas.microsoft.com/office/spreadsheetml/2017/richdata2" ref="A9:AB10">
    <sortCondition descending="1" ref="Z9:Z10"/>
  </sortState>
  <mergeCells count="18">
    <mergeCell ref="A1:AB1"/>
    <mergeCell ref="A2:AB2"/>
    <mergeCell ref="A3:AB3"/>
    <mergeCell ref="T6:AB6"/>
    <mergeCell ref="L7:N7"/>
    <mergeCell ref="P7:R7"/>
    <mergeCell ref="T7:T8"/>
    <mergeCell ref="V7:V8"/>
    <mergeCell ref="X7:X8"/>
    <mergeCell ref="Z7:Z8"/>
    <mergeCell ref="AB7:AB8"/>
    <mergeCell ref="A11:D11"/>
    <mergeCell ref="A7:C8"/>
    <mergeCell ref="E7:F8"/>
    <mergeCell ref="F6:J6"/>
    <mergeCell ref="L6:R6"/>
    <mergeCell ref="J7:J8"/>
    <mergeCell ref="H7:H8"/>
  </mergeCells>
  <pageMargins left="0.39" right="0.39" top="0.39" bottom="0.39" header="0" footer="0"/>
  <pageSetup paperSize="9" scale="57" fitToHeight="0" orientation="landscape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theme="6" tint="0.39997558519241921"/>
    <pageSetUpPr fitToPage="1"/>
  </sheetPr>
  <dimension ref="A1:U33"/>
  <sheetViews>
    <sheetView rightToLeft="1" view="pageBreakPreview" topLeftCell="A19" zoomScale="115" zoomScaleNormal="100" zoomScaleSheetLayoutView="115" workbookViewId="0">
      <selection activeCell="O34" sqref="O34"/>
    </sheetView>
  </sheetViews>
  <sheetFormatPr defaultRowHeight="19.5" customHeight="1" x14ac:dyDescent="0.2"/>
  <cols>
    <col min="1" max="1" width="33.28515625" customWidth="1"/>
    <col min="2" max="2" width="1.28515625" customWidth="1"/>
    <col min="3" max="3" width="11.5703125" bestFit="1" customWidth="1"/>
    <col min="4" max="4" width="1.28515625" customWidth="1"/>
    <col min="5" max="5" width="19" bestFit="1" customWidth="1"/>
    <col min="6" max="6" width="1.28515625" customWidth="1"/>
    <col min="7" max="7" width="19.5703125" bestFit="1" customWidth="1"/>
    <col min="8" max="8" width="1.28515625" customWidth="1"/>
    <col min="9" max="9" width="15.5703125" customWidth="1"/>
    <col min="10" max="10" width="1.28515625" customWidth="1"/>
    <col min="11" max="11" width="11.5703125" bestFit="1" customWidth="1"/>
    <col min="12" max="12" width="1.28515625" customWidth="1"/>
    <col min="13" max="13" width="18.28515625" bestFit="1" customWidth="1"/>
    <col min="14" max="14" width="1.28515625" customWidth="1"/>
    <col min="15" max="15" width="19.42578125" bestFit="1" customWidth="1"/>
    <col min="16" max="16" width="1.28515625" customWidth="1"/>
    <col min="17" max="17" width="15.85546875" customWidth="1"/>
    <col min="18" max="18" width="1.28515625" customWidth="1"/>
    <col min="19" max="19" width="0.28515625" customWidth="1"/>
    <col min="20" max="20" width="13.85546875" bestFit="1" customWidth="1"/>
  </cols>
  <sheetData>
    <row r="1" spans="1:21" ht="19.5" customHeight="1" x14ac:dyDescent="0.25">
      <c r="A1" s="254" t="s">
        <v>0</v>
      </c>
      <c r="B1" s="254"/>
      <c r="C1" s="254"/>
      <c r="D1" s="254"/>
      <c r="E1" s="254"/>
      <c r="F1" s="254"/>
      <c r="G1" s="254"/>
      <c r="H1" s="254"/>
      <c r="I1" s="254"/>
      <c r="J1" s="254"/>
      <c r="K1" s="254"/>
      <c r="L1" s="254"/>
      <c r="M1" s="254"/>
      <c r="N1" s="254"/>
      <c r="O1" s="254"/>
      <c r="P1" s="254"/>
      <c r="Q1" s="254"/>
      <c r="R1" s="52"/>
    </row>
    <row r="2" spans="1:21" ht="19.5" customHeight="1" x14ac:dyDescent="0.2">
      <c r="A2" s="254" t="s">
        <v>96</v>
      </c>
      <c r="B2" s="254"/>
      <c r="C2" s="254"/>
      <c r="D2" s="254"/>
      <c r="E2" s="254"/>
      <c r="F2" s="254"/>
      <c r="G2" s="254"/>
      <c r="H2" s="254"/>
      <c r="I2" s="254"/>
      <c r="J2" s="254"/>
      <c r="K2" s="254"/>
      <c r="L2" s="254"/>
      <c r="M2" s="254"/>
      <c r="N2" s="254"/>
      <c r="O2" s="254"/>
      <c r="P2" s="254"/>
      <c r="Q2" s="254"/>
      <c r="R2" s="254"/>
    </row>
    <row r="3" spans="1:21" ht="19.5" customHeight="1" x14ac:dyDescent="0.2">
      <c r="A3" s="254" t="str">
        <f>'صورت وضعیت'!B6</f>
        <v>برای ماه منتهی به 1403/10/30</v>
      </c>
      <c r="B3" s="254"/>
      <c r="C3" s="254"/>
      <c r="D3" s="254"/>
      <c r="E3" s="254"/>
      <c r="F3" s="254"/>
      <c r="G3" s="254"/>
      <c r="H3" s="254"/>
      <c r="I3" s="254"/>
      <c r="J3" s="254"/>
      <c r="K3" s="254"/>
      <c r="L3" s="254"/>
      <c r="M3" s="254"/>
      <c r="N3" s="254"/>
      <c r="O3" s="254"/>
      <c r="P3" s="254"/>
      <c r="Q3" s="254"/>
      <c r="R3" s="254"/>
    </row>
    <row r="5" spans="1:21" ht="19.5" customHeight="1" x14ac:dyDescent="0.2">
      <c r="A5" s="285" t="s">
        <v>166</v>
      </c>
      <c r="B5" s="285"/>
      <c r="C5" s="285"/>
      <c r="D5" s="285"/>
      <c r="E5" s="285"/>
      <c r="F5" s="285"/>
      <c r="G5" s="285"/>
      <c r="H5" s="285"/>
      <c r="I5" s="285"/>
      <c r="J5" s="285"/>
      <c r="K5" s="285"/>
      <c r="L5" s="285"/>
      <c r="M5" s="285"/>
      <c r="N5" s="285"/>
      <c r="O5" s="285"/>
      <c r="P5" s="285"/>
      <c r="Q5" s="285"/>
      <c r="R5" s="285"/>
    </row>
    <row r="6" spans="1:21" ht="19.5" customHeight="1" x14ac:dyDescent="0.2">
      <c r="A6" s="283" t="s">
        <v>99</v>
      </c>
      <c r="C6" s="269" t="s">
        <v>115</v>
      </c>
      <c r="D6" s="269"/>
      <c r="E6" s="269"/>
      <c r="F6" s="269"/>
      <c r="G6" s="269"/>
      <c r="H6" s="269"/>
      <c r="I6" s="269"/>
      <c r="K6" s="269" t="s">
        <v>116</v>
      </c>
      <c r="L6" s="269"/>
      <c r="M6" s="269"/>
      <c r="N6" s="269"/>
      <c r="O6" s="269"/>
      <c r="P6" s="269"/>
      <c r="Q6" s="269"/>
      <c r="R6" s="269"/>
    </row>
    <row r="7" spans="1:21" ht="41.25" customHeight="1" x14ac:dyDescent="0.2">
      <c r="A7" s="283"/>
      <c r="C7" s="30" t="s">
        <v>7</v>
      </c>
      <c r="D7" s="2"/>
      <c r="E7" s="30" t="s">
        <v>9</v>
      </c>
      <c r="F7" s="2"/>
      <c r="G7" s="30" t="s">
        <v>164</v>
      </c>
      <c r="H7" s="2"/>
      <c r="I7" s="30" t="s">
        <v>167</v>
      </c>
      <c r="K7" s="30" t="s">
        <v>7</v>
      </c>
      <c r="L7" s="2"/>
      <c r="M7" s="30" t="s">
        <v>9</v>
      </c>
      <c r="N7" s="2"/>
      <c r="O7" s="30" t="s">
        <v>164</v>
      </c>
      <c r="P7" s="2"/>
      <c r="Q7" s="218" t="s">
        <v>167</v>
      </c>
      <c r="R7" s="218"/>
    </row>
    <row r="8" spans="1:21" ht="19.5" customHeight="1" x14ac:dyDescent="0.2">
      <c r="A8" s="34" t="s">
        <v>279</v>
      </c>
      <c r="C8" s="40">
        <v>4710000</v>
      </c>
      <c r="E8" s="40">
        <v>95137220233</v>
      </c>
      <c r="G8" s="40">
        <v>96184113372</v>
      </c>
      <c r="I8" s="40">
        <v>-1046893138</v>
      </c>
      <c r="K8" s="40">
        <v>4710000</v>
      </c>
      <c r="M8" s="40">
        <v>95137220233</v>
      </c>
      <c r="O8" s="40">
        <v>96184113372</v>
      </c>
      <c r="Q8" s="40">
        <v>-1046893138</v>
      </c>
      <c r="R8" s="40"/>
      <c r="T8" s="205"/>
      <c r="U8" s="205"/>
    </row>
    <row r="9" spans="1:21" ht="19.5" customHeight="1" x14ac:dyDescent="0.2">
      <c r="A9" s="34" t="s">
        <v>39</v>
      </c>
      <c r="C9" s="40">
        <v>8165699</v>
      </c>
      <c r="E9" s="40">
        <v>175514971469</v>
      </c>
      <c r="G9" s="40">
        <v>169139206792</v>
      </c>
      <c r="I9" s="40">
        <v>6375764677</v>
      </c>
      <c r="K9" s="40">
        <v>8165699</v>
      </c>
      <c r="M9" s="40">
        <v>175514971469</v>
      </c>
      <c r="O9" s="40">
        <v>121395685850</v>
      </c>
      <c r="Q9" s="40">
        <v>54119285619</v>
      </c>
      <c r="R9" s="40"/>
      <c r="T9" s="205"/>
      <c r="U9" s="205"/>
    </row>
    <row r="10" spans="1:21" ht="19.5" customHeight="1" x14ac:dyDescent="0.2">
      <c r="A10" s="34" t="s">
        <v>17</v>
      </c>
      <c r="C10" s="40">
        <v>3250168</v>
      </c>
      <c r="E10" s="40">
        <v>4381004802</v>
      </c>
      <c r="G10" s="40">
        <v>6075274194</v>
      </c>
      <c r="I10" s="40">
        <v>-1694269391</v>
      </c>
      <c r="K10" s="40">
        <v>3250168</v>
      </c>
      <c r="M10" s="40">
        <v>4381004802</v>
      </c>
      <c r="O10" s="40">
        <v>4306695606</v>
      </c>
      <c r="Q10" s="40">
        <v>74309196</v>
      </c>
      <c r="R10" s="40"/>
      <c r="T10" s="205"/>
      <c r="U10" s="205"/>
    </row>
    <row r="11" spans="1:21" ht="19.5" customHeight="1" x14ac:dyDescent="0.2">
      <c r="A11" s="34" t="s">
        <v>13</v>
      </c>
      <c r="C11" s="40">
        <v>14152500</v>
      </c>
      <c r="E11" s="40">
        <v>53923765631</v>
      </c>
      <c r="G11" s="40">
        <v>48521541263</v>
      </c>
      <c r="I11" s="40">
        <v>5402224368</v>
      </c>
      <c r="K11" s="40">
        <v>14152500</v>
      </c>
      <c r="M11" s="40">
        <v>53923765631</v>
      </c>
      <c r="O11" s="40">
        <v>65164331439</v>
      </c>
      <c r="Q11" s="40">
        <v>-11240565807</v>
      </c>
      <c r="R11" s="40"/>
      <c r="T11" s="205"/>
      <c r="U11" s="205"/>
    </row>
    <row r="12" spans="1:21" ht="19.5" customHeight="1" x14ac:dyDescent="0.2">
      <c r="A12" s="34" t="s">
        <v>38</v>
      </c>
      <c r="C12" s="40">
        <v>758126</v>
      </c>
      <c r="E12" s="40">
        <v>307124696406</v>
      </c>
      <c r="G12" s="40">
        <v>302987199999</v>
      </c>
      <c r="I12" s="40">
        <v>4137496407</v>
      </c>
      <c r="K12" s="40">
        <v>758126</v>
      </c>
      <c r="M12" s="40">
        <v>307124696406</v>
      </c>
      <c r="O12" s="40">
        <v>270157720311</v>
      </c>
      <c r="Q12" s="40">
        <v>36966976095</v>
      </c>
      <c r="R12" s="40"/>
      <c r="T12" s="205"/>
      <c r="U12" s="205"/>
    </row>
    <row r="13" spans="1:21" ht="19.5" customHeight="1" x14ac:dyDescent="0.2">
      <c r="A13" s="34" t="s">
        <v>47</v>
      </c>
      <c r="C13" s="40">
        <v>17275</v>
      </c>
      <c r="E13" s="40">
        <v>17099150217</v>
      </c>
      <c r="G13" s="40">
        <v>16669426118</v>
      </c>
      <c r="I13" s="40">
        <v>429724099</v>
      </c>
      <c r="K13" s="40">
        <v>17275</v>
      </c>
      <c r="M13" s="40">
        <v>17099150217</v>
      </c>
      <c r="O13" s="40">
        <v>14717364619</v>
      </c>
      <c r="Q13" s="40">
        <v>2381785598</v>
      </c>
      <c r="R13" s="40"/>
      <c r="T13" s="205"/>
      <c r="U13" s="205"/>
    </row>
    <row r="14" spans="1:21" ht="19.5" customHeight="1" x14ac:dyDescent="0.2">
      <c r="A14" s="34" t="s">
        <v>54</v>
      </c>
      <c r="C14" s="40">
        <v>21826</v>
      </c>
      <c r="E14" s="40">
        <v>21776217745</v>
      </c>
      <c r="G14" s="40">
        <v>21383420952</v>
      </c>
      <c r="I14" s="40">
        <v>392796793</v>
      </c>
      <c r="K14" s="40">
        <v>21826</v>
      </c>
      <c r="M14" s="40">
        <v>21776217745</v>
      </c>
      <c r="O14" s="40">
        <v>18846066902</v>
      </c>
      <c r="Q14" s="40">
        <v>2930150843</v>
      </c>
      <c r="R14" s="40"/>
      <c r="T14" s="205"/>
      <c r="U14" s="205"/>
    </row>
    <row r="15" spans="1:21" ht="19.5" customHeight="1" x14ac:dyDescent="0.2">
      <c r="A15" s="34" t="s">
        <v>189</v>
      </c>
      <c r="C15" s="40">
        <v>1590000</v>
      </c>
      <c r="E15" s="40">
        <v>1524422348360</v>
      </c>
      <c r="G15" s="40">
        <v>1524422348360</v>
      </c>
      <c r="I15" s="40">
        <v>0</v>
      </c>
      <c r="K15" s="40">
        <v>1590000</v>
      </c>
      <c r="M15" s="40">
        <v>1524422348360</v>
      </c>
      <c r="O15" s="40">
        <v>1502021815205</v>
      </c>
      <c r="Q15" s="40">
        <v>22400533155</v>
      </c>
      <c r="R15" s="40"/>
      <c r="T15" s="205"/>
      <c r="U15" s="205"/>
    </row>
    <row r="16" spans="1:21" ht="19.5" customHeight="1" x14ac:dyDescent="0.2">
      <c r="A16" s="34" t="s">
        <v>51</v>
      </c>
      <c r="C16" s="40">
        <v>71600</v>
      </c>
      <c r="E16" s="40">
        <v>63807660764</v>
      </c>
      <c r="G16" s="40">
        <v>62781818732</v>
      </c>
      <c r="I16" s="40">
        <v>1025842032</v>
      </c>
      <c r="K16" s="40">
        <v>71600</v>
      </c>
      <c r="M16" s="40">
        <v>63807660764</v>
      </c>
      <c r="O16" s="40">
        <v>50593412281</v>
      </c>
      <c r="Q16" s="40">
        <v>13214248483</v>
      </c>
      <c r="R16" s="40"/>
      <c r="T16" s="205"/>
      <c r="U16" s="205"/>
    </row>
    <row r="17" spans="1:21" ht="19.5" customHeight="1" x14ac:dyDescent="0.2">
      <c r="A17" s="34" t="s">
        <v>247</v>
      </c>
      <c r="C17" s="40">
        <v>4302000</v>
      </c>
      <c r="E17" s="40">
        <v>4045297656881</v>
      </c>
      <c r="G17" s="40">
        <v>4045297656881</v>
      </c>
      <c r="I17" s="40">
        <v>0</v>
      </c>
      <c r="K17" s="40">
        <v>4302000</v>
      </c>
      <c r="M17" s="40">
        <v>4045297656881</v>
      </c>
      <c r="O17" s="40">
        <v>3650468775951</v>
      </c>
      <c r="Q17" s="40">
        <v>394828880930</v>
      </c>
      <c r="R17" s="40"/>
      <c r="T17" s="205"/>
      <c r="U17" s="205"/>
    </row>
    <row r="18" spans="1:21" ht="19.5" customHeight="1" x14ac:dyDescent="0.2">
      <c r="A18" s="34" t="s">
        <v>246</v>
      </c>
      <c r="C18" s="40">
        <v>1984800</v>
      </c>
      <c r="E18" s="40">
        <v>1683599112342</v>
      </c>
      <c r="G18" s="40">
        <v>1683599112342</v>
      </c>
      <c r="I18" s="40">
        <v>0</v>
      </c>
      <c r="K18" s="40">
        <v>1984800</v>
      </c>
      <c r="M18" s="40">
        <v>1683599112342</v>
      </c>
      <c r="O18" s="40">
        <v>1684205233657</v>
      </c>
      <c r="Q18" s="40">
        <v>-606121315</v>
      </c>
      <c r="R18" s="40"/>
      <c r="T18" s="205"/>
      <c r="U18" s="205"/>
    </row>
    <row r="19" spans="1:21" ht="19.5" customHeight="1" x14ac:dyDescent="0.2">
      <c r="A19" s="34" t="s">
        <v>248</v>
      </c>
      <c r="C19" s="40">
        <v>646000</v>
      </c>
      <c r="E19" s="40">
        <v>547967062965</v>
      </c>
      <c r="G19" s="40">
        <v>547967062965</v>
      </c>
      <c r="I19" s="40">
        <v>0</v>
      </c>
      <c r="K19" s="40">
        <v>646000</v>
      </c>
      <c r="M19" s="40">
        <v>547967062965</v>
      </c>
      <c r="O19" s="40">
        <v>548164381035</v>
      </c>
      <c r="Q19" s="40">
        <v>-197318070</v>
      </c>
      <c r="R19" s="40"/>
      <c r="T19" s="205"/>
      <c r="U19" s="205"/>
    </row>
    <row r="20" spans="1:21" ht="19.5" customHeight="1" x14ac:dyDescent="0.2">
      <c r="A20" s="34" t="s">
        <v>280</v>
      </c>
      <c r="C20" s="40">
        <v>2040000</v>
      </c>
      <c r="E20" s="40">
        <v>2001285201300</v>
      </c>
      <c r="G20" s="40">
        <v>1998410702027</v>
      </c>
      <c r="I20" s="40">
        <v>2874499273</v>
      </c>
      <c r="K20" s="40">
        <v>2040000</v>
      </c>
      <c r="M20" s="40">
        <v>2001285201300</v>
      </c>
      <c r="O20" s="40">
        <v>1998410702027</v>
      </c>
      <c r="Q20" s="40">
        <v>2874499273</v>
      </c>
      <c r="R20" s="40"/>
      <c r="T20" s="205"/>
      <c r="U20" s="205"/>
    </row>
    <row r="21" spans="1:21" ht="19.5" customHeight="1" x14ac:dyDescent="0.2">
      <c r="A21" s="34" t="s">
        <v>72</v>
      </c>
      <c r="C21" s="40">
        <v>2100000</v>
      </c>
      <c r="E21" s="40">
        <v>2018364105187</v>
      </c>
      <c r="G21" s="40">
        <v>2099619375000</v>
      </c>
      <c r="I21" s="40">
        <v>-81255269812</v>
      </c>
      <c r="K21" s="40">
        <v>2100000</v>
      </c>
      <c r="M21" s="40">
        <v>2018364105187</v>
      </c>
      <c r="O21" s="40">
        <v>2027864882859</v>
      </c>
      <c r="Q21" s="40">
        <v>-9500777671</v>
      </c>
      <c r="R21" s="40"/>
      <c r="T21" s="205"/>
      <c r="U21" s="205"/>
    </row>
    <row r="22" spans="1:21" ht="19.5" customHeight="1" x14ac:dyDescent="0.2">
      <c r="A22" s="34" t="s">
        <v>66</v>
      </c>
      <c r="C22" s="40">
        <v>1500000</v>
      </c>
      <c r="E22" s="40">
        <v>1499728125000</v>
      </c>
      <c r="G22" s="40">
        <v>1499728125000</v>
      </c>
      <c r="I22" s="40">
        <v>0</v>
      </c>
      <c r="K22" s="40">
        <v>1500000</v>
      </c>
      <c r="M22" s="40">
        <v>1499728125000</v>
      </c>
      <c r="O22" s="40">
        <v>1499848125000</v>
      </c>
      <c r="Q22" s="40">
        <v>-120000000</v>
      </c>
      <c r="R22" s="40"/>
      <c r="T22" s="205"/>
      <c r="U22" s="205"/>
    </row>
    <row r="23" spans="1:21" ht="19.5" customHeight="1" x14ac:dyDescent="0.2">
      <c r="A23" s="34" t="s">
        <v>188</v>
      </c>
      <c r="C23" s="40">
        <v>1499971</v>
      </c>
      <c r="E23" s="40">
        <v>1499699130256</v>
      </c>
      <c r="G23" s="40">
        <v>1499699130256</v>
      </c>
      <c r="I23" s="40">
        <v>0</v>
      </c>
      <c r="K23" s="40">
        <v>1499971</v>
      </c>
      <c r="M23" s="40">
        <v>1499699130256</v>
      </c>
      <c r="O23" s="40">
        <v>1500205374093</v>
      </c>
      <c r="Q23" s="40">
        <v>-506243836</v>
      </c>
      <c r="R23" s="40"/>
      <c r="T23" s="205"/>
      <c r="U23" s="205"/>
    </row>
    <row r="24" spans="1:21" ht="19.5" customHeight="1" x14ac:dyDescent="0.2">
      <c r="A24" s="34" t="s">
        <v>75</v>
      </c>
      <c r="C24" s="40">
        <v>500000</v>
      </c>
      <c r="E24" s="40">
        <v>499909375000</v>
      </c>
      <c r="G24" s="40">
        <v>499909375000</v>
      </c>
      <c r="I24" s="40">
        <v>0</v>
      </c>
      <c r="K24" s="40">
        <v>500000</v>
      </c>
      <c r="M24" s="40">
        <v>499909375000</v>
      </c>
      <c r="O24" s="40">
        <v>500000000000</v>
      </c>
      <c r="Q24" s="40">
        <v>-90625000</v>
      </c>
      <c r="R24" s="40"/>
      <c r="T24" s="205"/>
      <c r="U24" s="205"/>
    </row>
    <row r="25" spans="1:21" ht="19.5" customHeight="1" x14ac:dyDescent="0.2">
      <c r="A25" s="235" t="s">
        <v>69</v>
      </c>
      <c r="C25" s="40">
        <v>526865</v>
      </c>
      <c r="E25" s="40">
        <v>486346794158</v>
      </c>
      <c r="G25" s="40">
        <v>483938403978</v>
      </c>
      <c r="I25" s="40">
        <v>2408390180</v>
      </c>
      <c r="K25" s="40">
        <v>526865</v>
      </c>
      <c r="M25" s="40">
        <v>486346794158</v>
      </c>
      <c r="O25" s="40">
        <v>500020153650</v>
      </c>
      <c r="Q25" s="40">
        <v>-13673359491</v>
      </c>
      <c r="R25" s="40"/>
      <c r="T25" s="205"/>
      <c r="U25" s="205"/>
    </row>
    <row r="26" spans="1:21" ht="19.5" customHeight="1" x14ac:dyDescent="0.2">
      <c r="A26" s="235" t="s">
        <v>281</v>
      </c>
      <c r="C26" s="40">
        <v>587642</v>
      </c>
      <c r="E26" s="40">
        <v>568469963240</v>
      </c>
      <c r="G26" s="40">
        <v>568593480422</v>
      </c>
      <c r="I26" s="40">
        <v>-123517181</v>
      </c>
      <c r="K26" s="40">
        <v>587642</v>
      </c>
      <c r="M26" s="40">
        <v>568469963240</v>
      </c>
      <c r="O26" s="40">
        <v>568593480422</v>
      </c>
      <c r="Q26" s="40">
        <v>-123517181</v>
      </c>
      <c r="R26" s="40"/>
      <c r="T26" s="205"/>
      <c r="U26" s="205"/>
    </row>
    <row r="27" spans="1:21" ht="19.5" customHeight="1" x14ac:dyDescent="0.2">
      <c r="A27" s="235" t="s">
        <v>181</v>
      </c>
      <c r="C27" s="40">
        <v>1500000</v>
      </c>
      <c r="E27" s="40">
        <v>1499728125000</v>
      </c>
      <c r="G27" s="40">
        <v>1499728125000</v>
      </c>
      <c r="I27" s="40">
        <v>0</v>
      </c>
      <c r="K27" s="40">
        <v>1500000</v>
      </c>
      <c r="M27" s="40">
        <v>1499728125000</v>
      </c>
      <c r="O27" s="40">
        <v>1500000000000</v>
      </c>
      <c r="Q27" s="40">
        <v>-271875000</v>
      </c>
      <c r="R27" s="40"/>
      <c r="T27" s="205"/>
      <c r="U27" s="205"/>
    </row>
    <row r="28" spans="1:21" ht="19.5" customHeight="1" x14ac:dyDescent="0.2">
      <c r="A28" s="235" t="s">
        <v>191</v>
      </c>
      <c r="C28" s="40">
        <v>3528000</v>
      </c>
      <c r="E28" s="40">
        <v>3249785493599</v>
      </c>
      <c r="G28" s="40">
        <v>3234547296023</v>
      </c>
      <c r="I28" s="40">
        <v>15238197576</v>
      </c>
      <c r="K28" s="40">
        <v>3528000</v>
      </c>
      <c r="M28" s="40">
        <v>3249785493599</v>
      </c>
      <c r="O28" s="40">
        <v>3199976493180</v>
      </c>
      <c r="Q28" s="40">
        <v>49809000419</v>
      </c>
      <c r="R28" s="40"/>
      <c r="T28" s="205"/>
      <c r="U28" s="205"/>
    </row>
    <row r="29" spans="1:21" ht="19.5" customHeight="1" x14ac:dyDescent="0.2">
      <c r="A29" s="147" t="s">
        <v>282</v>
      </c>
      <c r="C29" s="40">
        <v>2650000</v>
      </c>
      <c r="E29" s="40">
        <v>2041719871187</v>
      </c>
      <c r="G29" s="40">
        <v>2014365037500</v>
      </c>
      <c r="I29" s="40">
        <v>27354833687</v>
      </c>
      <c r="K29" s="40">
        <v>2650000</v>
      </c>
      <c r="M29" s="40">
        <v>2041719871187</v>
      </c>
      <c r="O29" s="40">
        <v>2014365037500</v>
      </c>
      <c r="Q29" s="40">
        <v>27354833687</v>
      </c>
      <c r="R29" s="40"/>
      <c r="T29" s="205"/>
      <c r="U29" s="205"/>
    </row>
    <row r="30" spans="1:21" ht="19.5" customHeight="1" thickBot="1" x14ac:dyDescent="0.55000000000000004">
      <c r="A30" s="32"/>
      <c r="E30" s="51">
        <f>SUM(E8:E29)</f>
        <v>23905087051742</v>
      </c>
      <c r="G30" s="54">
        <f>SUM(G8:G29)</f>
        <v>23923567232176</v>
      </c>
      <c r="I30" s="51">
        <f>SUM(I8:I29)</f>
        <v>-18480180430</v>
      </c>
      <c r="M30" s="51">
        <f>SUM(M8:M29)</f>
        <v>23905087051742</v>
      </c>
      <c r="O30" s="54">
        <f>SUM(O8:O29)</f>
        <v>23335509844959</v>
      </c>
      <c r="Q30" s="293">
        <f>SUM(Q8:Q29)</f>
        <v>569577206789</v>
      </c>
      <c r="R30" s="293"/>
    </row>
    <row r="31" spans="1:21" ht="19.5" customHeight="1" thickTop="1" x14ac:dyDescent="0.2">
      <c r="A31" s="225"/>
      <c r="I31" s="27"/>
    </row>
    <row r="32" spans="1:21" ht="19.5" customHeight="1" x14ac:dyDescent="0.2">
      <c r="A32" s="94"/>
      <c r="I32" s="27"/>
    </row>
    <row r="33" spans="1:9" ht="19.5" customHeight="1" x14ac:dyDescent="0.2">
      <c r="A33" s="94"/>
      <c r="I33" s="27"/>
    </row>
  </sheetData>
  <sheetProtection algorithmName="SHA-512" hashValue="EDUyzamBHMfU366i+f4ch4osuFzhzvmEJeGnHiZWcBzuc8z5Ca9EpmpPzrr7ZWqydyRxAMuC++ti3k3cLXDD9w==" saltValue="BcVdaqJgcdL8zIWZM3Q4eQ==" spinCount="100000" sheet="1" objects="1" scenarios="1" selectLockedCells="1" autoFilter="0" selectUnlockedCells="1"/>
  <sortState xmlns:xlrd2="http://schemas.microsoft.com/office/spreadsheetml/2017/richdata2" ref="A8:Q29">
    <sortCondition descending="1" ref="Q8:Q29"/>
  </sortState>
  <mergeCells count="8">
    <mergeCell ref="Q30:R30"/>
    <mergeCell ref="A1:Q1"/>
    <mergeCell ref="A2:R2"/>
    <mergeCell ref="A3:R3"/>
    <mergeCell ref="A5:R5"/>
    <mergeCell ref="A6:A7"/>
    <mergeCell ref="C6:I6"/>
    <mergeCell ref="K6:R6"/>
  </mergeCells>
  <phoneticPr fontId="23" type="noConversion"/>
  <pageMargins left="0.39" right="0.39" top="0.39" bottom="0.39" header="0" footer="0"/>
  <pageSetup paperSize="9" scale="80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6" tint="0.39997558519241921"/>
    <pageSetUpPr fitToPage="1"/>
  </sheetPr>
  <dimension ref="A1:U7"/>
  <sheetViews>
    <sheetView rightToLeft="1" view="pageBreakPreview" zoomScale="106" zoomScaleNormal="100" zoomScaleSheetLayoutView="106" workbookViewId="0">
      <selection activeCell="A36" sqref="A36"/>
    </sheetView>
  </sheetViews>
  <sheetFormatPr defaultRowHeight="12.75" x14ac:dyDescent="0.2"/>
  <cols>
    <col min="1" max="1" width="30.5703125" bestFit="1" customWidth="1"/>
    <col min="2" max="2" width="1.28515625" customWidth="1"/>
    <col min="3" max="3" width="14.28515625" bestFit="1" customWidth="1"/>
    <col min="4" max="4" width="1.28515625" customWidth="1"/>
    <col min="5" max="5" width="10.85546875" bestFit="1" customWidth="1"/>
    <col min="6" max="6" width="1.28515625" customWidth="1"/>
    <col min="7" max="7" width="10.85546875" bestFit="1" customWidth="1"/>
    <col min="8" max="8" width="1.28515625" customWidth="1"/>
    <col min="9" max="9" width="12" bestFit="1" customWidth="1"/>
    <col min="10" max="10" width="1.28515625" customWidth="1"/>
    <col min="11" max="11" width="14.28515625" bestFit="1" customWidth="1"/>
    <col min="12" max="12" width="1.28515625" customWidth="1"/>
    <col min="13" max="13" width="10.85546875" bestFit="1" customWidth="1"/>
    <col min="14" max="14" width="1.28515625" customWidth="1"/>
    <col min="15" max="15" width="10.42578125" bestFit="1" customWidth="1"/>
    <col min="16" max="16" width="1.28515625" customWidth="1"/>
    <col min="17" max="17" width="12" bestFit="1" customWidth="1"/>
    <col min="18" max="18" width="1.28515625" customWidth="1"/>
    <col min="19" max="19" width="0.28515625" customWidth="1"/>
    <col min="20" max="20" width="13" customWidth="1"/>
    <col min="21" max="21" width="7.7109375" customWidth="1"/>
    <col min="22" max="22" width="0.28515625" customWidth="1"/>
  </cols>
  <sheetData>
    <row r="1" spans="1:21" ht="25.5" x14ac:dyDescent="0.2">
      <c r="A1" s="258" t="s">
        <v>0</v>
      </c>
      <c r="B1" s="258"/>
      <c r="C1" s="258"/>
      <c r="D1" s="258"/>
      <c r="E1" s="258"/>
      <c r="F1" s="258"/>
      <c r="G1" s="258"/>
      <c r="H1" s="258"/>
      <c r="I1" s="258"/>
      <c r="J1" s="258"/>
      <c r="K1" s="258"/>
      <c r="L1" s="258"/>
      <c r="M1" s="258"/>
      <c r="N1" s="258"/>
      <c r="O1" s="258"/>
      <c r="P1" s="258"/>
      <c r="Q1" s="258"/>
      <c r="R1" s="72"/>
      <c r="S1" s="72"/>
      <c r="T1" s="72"/>
      <c r="U1" s="72"/>
    </row>
    <row r="2" spans="1:21" ht="25.5" x14ac:dyDescent="0.2">
      <c r="A2" s="258" t="s">
        <v>1</v>
      </c>
      <c r="B2" s="258"/>
      <c r="C2" s="258"/>
      <c r="D2" s="258"/>
      <c r="E2" s="258"/>
      <c r="F2" s="258"/>
      <c r="G2" s="258"/>
      <c r="H2" s="258"/>
      <c r="I2" s="258"/>
      <c r="J2" s="258"/>
      <c r="K2" s="258"/>
      <c r="L2" s="258"/>
      <c r="M2" s="258"/>
      <c r="N2" s="258"/>
      <c r="O2" s="258"/>
      <c r="P2" s="258"/>
      <c r="Q2" s="258"/>
      <c r="R2" s="72"/>
      <c r="S2" s="72"/>
      <c r="T2" s="72"/>
      <c r="U2" s="72"/>
    </row>
    <row r="3" spans="1:21" ht="25.5" x14ac:dyDescent="0.2">
      <c r="A3" s="258" t="str">
        <f>'صورت وضعیت'!B6</f>
        <v>برای ماه منتهی به 1403/10/30</v>
      </c>
      <c r="B3" s="258"/>
      <c r="C3" s="258"/>
      <c r="D3" s="258"/>
      <c r="E3" s="258"/>
      <c r="F3" s="258"/>
      <c r="G3" s="258"/>
      <c r="H3" s="258"/>
      <c r="I3" s="258"/>
      <c r="J3" s="258"/>
      <c r="K3" s="258"/>
      <c r="L3" s="258"/>
      <c r="M3" s="258"/>
      <c r="N3" s="258"/>
      <c r="O3" s="258"/>
      <c r="P3" s="258"/>
      <c r="Q3" s="258"/>
      <c r="R3" s="72"/>
      <c r="S3" s="72"/>
      <c r="T3" s="72"/>
      <c r="U3" s="72"/>
    </row>
    <row r="4" spans="1:21" ht="22.5" x14ac:dyDescent="0.2">
      <c r="A4" s="259" t="s">
        <v>24</v>
      </c>
      <c r="B4" s="259"/>
      <c r="C4" s="259"/>
      <c r="D4" s="259"/>
      <c r="E4" s="259"/>
      <c r="F4" s="259"/>
      <c r="G4" s="259"/>
      <c r="H4" s="259"/>
      <c r="I4" s="259"/>
      <c r="J4" s="259"/>
      <c r="K4" s="259"/>
      <c r="L4" s="259"/>
      <c r="M4" s="259"/>
      <c r="N4" s="259"/>
      <c r="O4" s="259"/>
      <c r="P4" s="259"/>
      <c r="Q4" s="259"/>
      <c r="R4" s="73"/>
      <c r="S4" s="73"/>
      <c r="T4" s="73"/>
      <c r="U4" s="73"/>
    </row>
    <row r="5" spans="1:21" ht="21" x14ac:dyDescent="0.2">
      <c r="C5" s="250" t="str">
        <f>سهام!F6</f>
        <v>1403/09/30</v>
      </c>
      <c r="D5" s="250"/>
      <c r="E5" s="250"/>
      <c r="F5" s="250"/>
      <c r="G5" s="250"/>
      <c r="H5" s="250"/>
      <c r="I5" s="250"/>
      <c r="K5" s="250" t="str">
        <f>سهام!T6</f>
        <v>1403/10/30</v>
      </c>
      <c r="L5" s="250"/>
      <c r="M5" s="250"/>
      <c r="N5" s="250"/>
      <c r="O5" s="250"/>
      <c r="P5" s="250"/>
      <c r="Q5" s="250"/>
    </row>
    <row r="6" spans="1:21" ht="21" x14ac:dyDescent="0.2">
      <c r="A6" s="74" t="s">
        <v>6</v>
      </c>
      <c r="C6" s="70" t="s">
        <v>26</v>
      </c>
      <c r="D6" s="2"/>
      <c r="E6" s="70" t="s">
        <v>27</v>
      </c>
      <c r="F6" s="2"/>
      <c r="G6" s="70" t="s">
        <v>28</v>
      </c>
      <c r="H6" s="2"/>
      <c r="I6" s="70" t="s">
        <v>29</v>
      </c>
      <c r="K6" s="75" t="s">
        <v>26</v>
      </c>
      <c r="L6" s="2"/>
      <c r="M6" s="75" t="s">
        <v>27</v>
      </c>
      <c r="N6" s="2"/>
      <c r="O6" s="75" t="s">
        <v>28</v>
      </c>
      <c r="P6" s="2"/>
      <c r="Q6" s="75" t="s">
        <v>29</v>
      </c>
    </row>
    <row r="7" spans="1:21" x14ac:dyDescent="0.2">
      <c r="A7" s="6"/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6"/>
    </row>
  </sheetData>
  <mergeCells count="6">
    <mergeCell ref="K5:Q5"/>
    <mergeCell ref="C5:I5"/>
    <mergeCell ref="A1:Q1"/>
    <mergeCell ref="A2:Q2"/>
    <mergeCell ref="A3:Q3"/>
    <mergeCell ref="A4:Q4"/>
  </mergeCells>
  <pageMargins left="0.39" right="0.39" top="0.39" bottom="0.39" header="0" footer="0"/>
  <pageSetup paperSize="9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6" tint="0.39997558519241921"/>
    <pageSetUpPr fitToPage="1"/>
  </sheetPr>
  <dimension ref="A1:Y14"/>
  <sheetViews>
    <sheetView rightToLeft="1" view="pageBreakPreview" zoomScale="91" zoomScaleNormal="100" zoomScaleSheetLayoutView="91" workbookViewId="0">
      <selection activeCell="I30" sqref="I30"/>
    </sheetView>
  </sheetViews>
  <sheetFormatPr defaultRowHeight="12.75" x14ac:dyDescent="0.2"/>
  <cols>
    <col min="1" max="1" width="30.85546875" bestFit="1" customWidth="1"/>
    <col min="2" max="2" width="1.28515625" customWidth="1"/>
    <col min="3" max="3" width="15.5703125" customWidth="1"/>
    <col min="4" max="4" width="1.28515625" customWidth="1"/>
    <col min="5" max="5" width="15.140625" customWidth="1"/>
    <col min="6" max="6" width="1.28515625" customWidth="1"/>
    <col min="7" max="7" width="15" customWidth="1"/>
    <col min="8" max="8" width="1.28515625" customWidth="1"/>
    <col min="9" max="9" width="13.85546875" bestFit="1" customWidth="1"/>
    <col min="10" max="10" width="1.28515625" customWidth="1"/>
    <col min="11" max="11" width="20.7109375" bestFit="1" customWidth="1"/>
    <col min="12" max="12" width="1.28515625" customWidth="1"/>
    <col min="13" max="13" width="13.7109375" customWidth="1"/>
    <col min="14" max="14" width="1.28515625" customWidth="1"/>
    <col min="15" max="15" width="20.140625" customWidth="1"/>
    <col min="16" max="16" width="1.28515625" customWidth="1"/>
    <col min="17" max="17" width="13.85546875" bestFit="1" customWidth="1"/>
    <col min="18" max="18" width="1.28515625" customWidth="1"/>
    <col min="19" max="19" width="13.7109375" customWidth="1"/>
    <col min="20" max="20" width="1.28515625" customWidth="1"/>
    <col min="21" max="21" width="21.28515625" bestFit="1" customWidth="1"/>
    <col min="22" max="22" width="1.28515625" customWidth="1"/>
    <col min="23" max="23" width="21.140625" bestFit="1" customWidth="1"/>
    <col min="24" max="24" width="1.28515625" customWidth="1"/>
    <col min="25" max="25" width="11.42578125" customWidth="1"/>
    <col min="26" max="26" width="0.28515625" customWidth="1"/>
  </cols>
  <sheetData>
    <row r="1" spans="1:25" ht="29.1" customHeight="1" x14ac:dyDescent="0.2">
      <c r="A1" s="265" t="s">
        <v>0</v>
      </c>
      <c r="B1" s="265"/>
      <c r="C1" s="265"/>
      <c r="D1" s="265"/>
      <c r="E1" s="265"/>
      <c r="F1" s="265"/>
      <c r="G1" s="265"/>
      <c r="H1" s="265"/>
      <c r="I1" s="265"/>
      <c r="J1" s="265"/>
      <c r="K1" s="265"/>
      <c r="L1" s="265"/>
      <c r="M1" s="265"/>
      <c r="N1" s="265"/>
      <c r="O1" s="265"/>
      <c r="P1" s="265"/>
      <c r="Q1" s="265"/>
      <c r="R1" s="265"/>
      <c r="S1" s="265"/>
      <c r="T1" s="265"/>
      <c r="U1" s="265"/>
      <c r="V1" s="265"/>
      <c r="W1" s="265"/>
      <c r="X1" s="265"/>
      <c r="Y1" s="265"/>
    </row>
    <row r="2" spans="1:25" ht="21.75" customHeight="1" x14ac:dyDescent="0.2">
      <c r="A2" s="265" t="s">
        <v>1</v>
      </c>
      <c r="B2" s="265"/>
      <c r="C2" s="265"/>
      <c r="D2" s="265"/>
      <c r="E2" s="265"/>
      <c r="F2" s="265"/>
      <c r="G2" s="265"/>
      <c r="H2" s="265"/>
      <c r="I2" s="265"/>
      <c r="J2" s="265"/>
      <c r="K2" s="265"/>
      <c r="L2" s="265"/>
      <c r="M2" s="265"/>
      <c r="N2" s="265"/>
      <c r="O2" s="265"/>
      <c r="P2" s="265"/>
      <c r="Q2" s="265"/>
      <c r="R2" s="265"/>
      <c r="S2" s="265"/>
      <c r="T2" s="265"/>
      <c r="U2" s="265"/>
      <c r="V2" s="265"/>
      <c r="W2" s="265"/>
      <c r="X2" s="265"/>
      <c r="Y2" s="265"/>
    </row>
    <row r="3" spans="1:25" ht="21.75" customHeight="1" x14ac:dyDescent="0.2">
      <c r="A3" s="265" t="str">
        <f>'صورت وضعیت'!B6</f>
        <v>برای ماه منتهی به 1403/10/30</v>
      </c>
      <c r="B3" s="265"/>
      <c r="C3" s="265"/>
      <c r="D3" s="265"/>
      <c r="E3" s="265"/>
      <c r="F3" s="265"/>
      <c r="G3" s="265"/>
      <c r="H3" s="265"/>
      <c r="I3" s="265"/>
      <c r="J3" s="265"/>
      <c r="K3" s="265"/>
      <c r="L3" s="265"/>
      <c r="M3" s="265"/>
      <c r="N3" s="265"/>
      <c r="O3" s="265"/>
      <c r="P3" s="265"/>
      <c r="Q3" s="265"/>
      <c r="R3" s="265"/>
      <c r="S3" s="265"/>
      <c r="T3" s="265"/>
      <c r="U3" s="265"/>
      <c r="V3" s="265"/>
      <c r="W3" s="265"/>
      <c r="X3" s="265"/>
      <c r="Y3" s="265"/>
    </row>
    <row r="4" spans="1:25" ht="14.45" customHeight="1" x14ac:dyDescent="0.2"/>
    <row r="5" spans="1:25" ht="22.5" x14ac:dyDescent="0.2">
      <c r="A5" s="261" t="s">
        <v>179</v>
      </c>
      <c r="B5" s="261"/>
      <c r="C5" s="261"/>
      <c r="D5" s="261"/>
      <c r="E5" s="261"/>
      <c r="F5" s="261"/>
      <c r="G5" s="261"/>
      <c r="H5" s="261"/>
      <c r="I5" s="261"/>
      <c r="J5" s="261"/>
      <c r="K5" s="261"/>
      <c r="L5" s="261"/>
      <c r="M5" s="261"/>
      <c r="N5" s="261"/>
      <c r="O5" s="261"/>
      <c r="P5" s="261"/>
      <c r="Q5" s="261"/>
      <c r="R5" s="261"/>
      <c r="S5" s="261"/>
      <c r="T5" s="261"/>
      <c r="U5" s="261"/>
      <c r="V5" s="261"/>
      <c r="W5" s="261"/>
      <c r="X5" s="261"/>
      <c r="Y5" s="261"/>
    </row>
    <row r="6" spans="1:25" ht="14.45" customHeight="1" x14ac:dyDescent="0.2">
      <c r="A6" s="64"/>
      <c r="B6" s="15"/>
      <c r="C6" s="15"/>
      <c r="D6" s="15"/>
      <c r="E6" s="64"/>
      <c r="F6" s="64"/>
      <c r="G6" s="15"/>
      <c r="H6" s="15"/>
      <c r="I6" s="15"/>
      <c r="J6" s="15"/>
      <c r="K6" s="15"/>
      <c r="L6" s="64"/>
      <c r="M6" s="64"/>
      <c r="N6" s="15"/>
      <c r="O6" s="15"/>
      <c r="P6" s="15"/>
      <c r="Q6" s="15"/>
      <c r="R6" s="15"/>
      <c r="S6" s="64"/>
      <c r="T6" s="64"/>
      <c r="U6" s="15"/>
      <c r="V6" s="15"/>
      <c r="W6" s="15"/>
      <c r="X6" s="15"/>
      <c r="Y6" s="15"/>
    </row>
    <row r="7" spans="1:25" ht="18.75" customHeight="1" x14ac:dyDescent="0.2">
      <c r="C7" s="250" t="str">
        <f>سهام!F6</f>
        <v>1403/09/30</v>
      </c>
      <c r="D7" s="250"/>
      <c r="E7" s="250"/>
      <c r="F7" s="250"/>
      <c r="G7" s="250"/>
      <c r="I7" s="250" t="s">
        <v>3</v>
      </c>
      <c r="J7" s="250"/>
      <c r="K7" s="250"/>
      <c r="L7" s="250"/>
      <c r="M7" s="250"/>
      <c r="N7" s="250"/>
      <c r="O7" s="250"/>
      <c r="Q7" s="250" t="str">
        <f>سهام!T6</f>
        <v>1403/10/30</v>
      </c>
      <c r="R7" s="250"/>
      <c r="S7" s="250"/>
      <c r="T7" s="250"/>
      <c r="U7" s="250"/>
      <c r="V7" s="250"/>
      <c r="W7" s="250"/>
      <c r="X7" s="250"/>
      <c r="Y7" s="250"/>
    </row>
    <row r="8" spans="1:25" ht="14.45" customHeight="1" x14ac:dyDescent="0.2">
      <c r="A8" s="249" t="s">
        <v>34</v>
      </c>
      <c r="C8" s="260" t="s">
        <v>35</v>
      </c>
      <c r="D8" s="2"/>
      <c r="E8" s="260" t="s">
        <v>8</v>
      </c>
      <c r="F8" s="2"/>
      <c r="G8" s="260" t="s">
        <v>9</v>
      </c>
      <c r="I8" s="262" t="s">
        <v>32</v>
      </c>
      <c r="J8" s="262"/>
      <c r="K8" s="262"/>
      <c r="L8" s="2"/>
      <c r="M8" s="262" t="s">
        <v>33</v>
      </c>
      <c r="N8" s="262"/>
      <c r="O8" s="262"/>
      <c r="Q8" s="260" t="s">
        <v>7</v>
      </c>
      <c r="R8" s="2"/>
      <c r="S8" s="263" t="s">
        <v>36</v>
      </c>
      <c r="T8" s="2"/>
      <c r="U8" s="260" t="s">
        <v>8</v>
      </c>
      <c r="V8" s="2"/>
      <c r="W8" s="260" t="s">
        <v>9</v>
      </c>
      <c r="X8" s="2"/>
      <c r="Y8" s="263" t="s">
        <v>12</v>
      </c>
    </row>
    <row r="9" spans="1:25" ht="24" customHeight="1" x14ac:dyDescent="0.2">
      <c r="A9" s="250"/>
      <c r="C9" s="250"/>
      <c r="E9" s="250"/>
      <c r="G9" s="250"/>
      <c r="I9" s="60" t="s">
        <v>7</v>
      </c>
      <c r="J9" s="2"/>
      <c r="K9" s="60" t="s">
        <v>8</v>
      </c>
      <c r="M9" s="3" t="s">
        <v>7</v>
      </c>
      <c r="N9" s="2"/>
      <c r="O9" s="3" t="s">
        <v>10</v>
      </c>
      <c r="Q9" s="250"/>
      <c r="S9" s="264"/>
      <c r="U9" s="250"/>
      <c r="W9" s="250"/>
      <c r="Y9" s="264"/>
    </row>
    <row r="10" spans="1:25" ht="21.75" customHeight="1" x14ac:dyDescent="0.2">
      <c r="A10" s="184" t="s">
        <v>38</v>
      </c>
      <c r="C10" s="38">
        <v>953347</v>
      </c>
      <c r="E10" s="38">
        <v>340179687009</v>
      </c>
      <c r="G10" s="38">
        <v>372554079796.172</v>
      </c>
      <c r="I10" s="76">
        <v>0</v>
      </c>
      <c r="J10" s="77"/>
      <c r="K10" s="126">
        <v>0</v>
      </c>
      <c r="M10" s="128">
        <v>-195221</v>
      </c>
      <c r="O10" s="128">
        <v>80626809879</v>
      </c>
      <c r="Q10" s="79">
        <v>758126</v>
      </c>
      <c r="R10" s="68"/>
      <c r="S10" s="79">
        <v>405592</v>
      </c>
      <c r="T10" s="68"/>
      <c r="U10" s="79">
        <v>270519617091</v>
      </c>
      <c r="V10" s="68"/>
      <c r="W10" s="79">
        <v>307124696406.297</v>
      </c>
      <c r="X10" s="68"/>
      <c r="Y10" s="82">
        <f>W10/سهام!$AE$1</f>
        <v>9.6497550100110643E-3</v>
      </c>
    </row>
    <row r="11" spans="1:25" ht="21.75" customHeight="1" x14ac:dyDescent="0.2">
      <c r="A11" s="236" t="s">
        <v>39</v>
      </c>
      <c r="C11" s="37">
        <v>7422071</v>
      </c>
      <c r="E11" s="37">
        <v>93966679158</v>
      </c>
      <c r="G11" s="37">
        <v>153734205707.922</v>
      </c>
      <c r="I11" s="76">
        <v>743628</v>
      </c>
      <c r="J11" s="77"/>
      <c r="K11" s="126">
        <v>15405001085</v>
      </c>
      <c r="M11" s="128">
        <v>0</v>
      </c>
      <c r="O11" s="128">
        <v>0</v>
      </c>
      <c r="Q11" s="76">
        <v>8165699</v>
      </c>
      <c r="R11" s="68"/>
      <c r="S11" s="76">
        <v>21520</v>
      </c>
      <c r="T11" s="68"/>
      <c r="U11" s="76">
        <v>109371680243</v>
      </c>
      <c r="V11" s="68"/>
      <c r="W11" s="76">
        <v>175514971469.02399</v>
      </c>
      <c r="X11" s="68"/>
      <c r="Y11" s="82">
        <f>W11/سهام!$AE$1</f>
        <v>5.514621569294411E-3</v>
      </c>
    </row>
    <row r="12" spans="1:25" ht="21.75" customHeight="1" x14ac:dyDescent="0.2">
      <c r="A12" s="186" t="s">
        <v>279</v>
      </c>
      <c r="C12" s="37">
        <v>0</v>
      </c>
      <c r="E12" s="37">
        <v>0</v>
      </c>
      <c r="G12" s="37">
        <v>0</v>
      </c>
      <c r="I12" s="76">
        <v>4710000</v>
      </c>
      <c r="J12" s="77"/>
      <c r="K12" s="126">
        <v>96184113372</v>
      </c>
      <c r="M12" s="114">
        <v>0</v>
      </c>
      <c r="N12" s="68"/>
      <c r="O12" s="128">
        <v>0</v>
      </c>
      <c r="Q12" s="76">
        <v>4710000</v>
      </c>
      <c r="R12" s="68"/>
      <c r="S12" s="76">
        <v>20223</v>
      </c>
      <c r="T12" s="68"/>
      <c r="U12" s="76">
        <v>96184113372</v>
      </c>
      <c r="V12" s="68"/>
      <c r="W12" s="76">
        <v>95137220233.125</v>
      </c>
      <c r="X12" s="68"/>
      <c r="Y12" s="82">
        <f>W12/سهام!$AE$1</f>
        <v>2.9891795688375029E-3</v>
      </c>
    </row>
    <row r="13" spans="1:25" ht="21.75" customHeight="1" thickBot="1" x14ac:dyDescent="0.25">
      <c r="A13" s="58"/>
      <c r="C13" s="71"/>
      <c r="E13" s="16">
        <f>SUM(E10:E12)</f>
        <v>434146366167</v>
      </c>
      <c r="G13" s="16">
        <f>SUM(G10:G12)</f>
        <v>526288285504.09399</v>
      </c>
      <c r="I13" s="7"/>
      <c r="K13" s="127">
        <f>SUM(K10:K12)</f>
        <v>111589114457</v>
      </c>
      <c r="M13" s="7"/>
      <c r="O13" s="131">
        <f>SUM(O10:O12)</f>
        <v>80626809879</v>
      </c>
      <c r="Q13" s="80"/>
      <c r="R13" s="68"/>
      <c r="S13" s="80"/>
      <c r="T13" s="68"/>
      <c r="U13" s="81">
        <f>SUM(U10:U12)</f>
        <v>476075410706</v>
      </c>
      <c r="V13" s="68"/>
      <c r="W13" s="81">
        <f>SUM(W10:W12)</f>
        <v>577776888108.44604</v>
      </c>
      <c r="X13" s="68"/>
      <c r="Y13" s="83">
        <f>SUM(Y10:Y12)</f>
        <v>1.8153556148142978E-2</v>
      </c>
    </row>
    <row r="14" spans="1:25" ht="13.5" thickTop="1" x14ac:dyDescent="0.2"/>
  </sheetData>
  <sheetProtection algorithmName="SHA-512" hashValue="ExBQHBJU/x3/OZs57TO83H3LRBJ8edTPdCPFneZlSZgQ0EYJIA843W4MKeFSMgUUD/M/Toth67gyk2PKhO/IWw==" saltValue="ZcxGZx7+pmO+nfrDJy9xjA==" spinCount="100000" sheet="1" objects="1" scenarios="1" selectLockedCells="1" autoFilter="0" selectUnlockedCells="1"/>
  <sortState xmlns:xlrd2="http://schemas.microsoft.com/office/spreadsheetml/2017/richdata2" ref="A10:Y12">
    <sortCondition descending="1" ref="W10:W12"/>
  </sortState>
  <mergeCells count="18">
    <mergeCell ref="A1:Y1"/>
    <mergeCell ref="A2:Y2"/>
    <mergeCell ref="A3:Y3"/>
    <mergeCell ref="I7:O7"/>
    <mergeCell ref="Q7:Y7"/>
    <mergeCell ref="G8:G9"/>
    <mergeCell ref="E8:E9"/>
    <mergeCell ref="C7:G7"/>
    <mergeCell ref="A5:Y5"/>
    <mergeCell ref="I8:K8"/>
    <mergeCell ref="M8:O8"/>
    <mergeCell ref="Y8:Y9"/>
    <mergeCell ref="W8:W9"/>
    <mergeCell ref="U8:U9"/>
    <mergeCell ref="S8:S9"/>
    <mergeCell ref="Q8:Q9"/>
    <mergeCell ref="C8:C9"/>
    <mergeCell ref="A8:A9"/>
  </mergeCells>
  <pageMargins left="0.39" right="0.39" top="0.39" bottom="0.39" header="0" footer="0"/>
  <pageSetup paperSize="9" scale="58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6" tint="0.39997558519241921"/>
    <pageSetUpPr fitToPage="1"/>
  </sheetPr>
  <dimension ref="A1:AK29"/>
  <sheetViews>
    <sheetView rightToLeft="1" view="pageBreakPreview" zoomScale="70" zoomScaleNormal="100" zoomScaleSheetLayoutView="70" workbookViewId="0">
      <selection activeCell="O33" sqref="O33"/>
    </sheetView>
  </sheetViews>
  <sheetFormatPr defaultRowHeight="12.75" x14ac:dyDescent="0.2"/>
  <cols>
    <col min="1" max="1" width="26.7109375" customWidth="1"/>
    <col min="2" max="2" width="1.28515625" customWidth="1"/>
    <col min="3" max="3" width="10.5703125" customWidth="1"/>
    <col min="4" max="4" width="1.28515625" customWidth="1"/>
    <col min="5" max="5" width="14.7109375" customWidth="1"/>
    <col min="6" max="6" width="1.28515625" customWidth="1"/>
    <col min="7" max="7" width="14.7109375" bestFit="1" customWidth="1"/>
    <col min="8" max="8" width="1.28515625" customWidth="1"/>
    <col min="9" max="9" width="12.85546875" customWidth="1"/>
    <col min="10" max="10" width="1.28515625" customWidth="1"/>
    <col min="11" max="11" width="12.28515625" customWidth="1"/>
    <col min="12" max="12" width="1.28515625" customWidth="1"/>
    <col min="13" max="13" width="12" customWidth="1"/>
    <col min="14" max="14" width="1.28515625" customWidth="1"/>
    <col min="15" max="15" width="16.140625" bestFit="1" customWidth="1"/>
    <col min="16" max="16" width="1.28515625" customWidth="1"/>
    <col min="17" max="17" width="23.42578125" bestFit="1" customWidth="1"/>
    <col min="18" max="18" width="1.28515625" customWidth="1"/>
    <col min="19" max="19" width="23.42578125" bestFit="1" customWidth="1"/>
    <col min="20" max="20" width="1.28515625" customWidth="1"/>
    <col min="21" max="21" width="18.28515625" bestFit="1" customWidth="1"/>
    <col min="22" max="22" width="1.28515625" customWidth="1"/>
    <col min="23" max="23" width="26.7109375" bestFit="1" customWidth="1"/>
    <col min="24" max="24" width="1.28515625" customWidth="1"/>
    <col min="25" max="25" width="13.85546875" customWidth="1"/>
    <col min="26" max="26" width="1.28515625" customWidth="1"/>
    <col min="27" max="27" width="23.28515625" bestFit="1" customWidth="1"/>
    <col min="28" max="28" width="1.28515625" customWidth="1"/>
    <col min="29" max="29" width="16.140625" bestFit="1" customWidth="1"/>
    <col min="30" max="30" width="1.28515625" customWidth="1"/>
    <col min="31" max="31" width="15.140625" customWidth="1"/>
    <col min="32" max="32" width="1.28515625" customWidth="1"/>
    <col min="33" max="33" width="23.28515625" bestFit="1" customWidth="1"/>
    <col min="34" max="34" width="1.28515625" customWidth="1"/>
    <col min="35" max="35" width="23.28515625" bestFit="1" customWidth="1"/>
    <col min="36" max="36" width="1.28515625" customWidth="1"/>
    <col min="37" max="37" width="16" style="66" bestFit="1" customWidth="1"/>
    <col min="38" max="38" width="0.28515625" customWidth="1"/>
  </cols>
  <sheetData>
    <row r="1" spans="1:37" ht="22.5" customHeight="1" x14ac:dyDescent="0.2">
      <c r="A1" s="254" t="s">
        <v>0</v>
      </c>
      <c r="B1" s="254"/>
      <c r="C1" s="254"/>
      <c r="D1" s="254"/>
      <c r="E1" s="254"/>
      <c r="F1" s="254"/>
      <c r="G1" s="254"/>
      <c r="H1" s="254"/>
      <c r="I1" s="254"/>
      <c r="J1" s="254"/>
      <c r="K1" s="254"/>
      <c r="L1" s="254"/>
      <c r="M1" s="254"/>
      <c r="N1" s="254"/>
      <c r="O1" s="254"/>
      <c r="P1" s="254"/>
      <c r="Q1" s="254"/>
      <c r="R1" s="254"/>
      <c r="S1" s="254"/>
      <c r="T1" s="254"/>
      <c r="U1" s="254"/>
      <c r="V1" s="254"/>
      <c r="W1" s="254"/>
      <c r="X1" s="254"/>
      <c r="Y1" s="254"/>
      <c r="Z1" s="254"/>
      <c r="AA1" s="254"/>
      <c r="AB1" s="254"/>
      <c r="AC1" s="254"/>
      <c r="AD1" s="254"/>
      <c r="AE1" s="254"/>
      <c r="AF1" s="254"/>
      <c r="AG1" s="254"/>
      <c r="AH1" s="254"/>
      <c r="AI1" s="254"/>
      <c r="AJ1" s="254"/>
      <c r="AK1" s="254"/>
    </row>
    <row r="2" spans="1:37" ht="21.75" customHeight="1" x14ac:dyDescent="0.2">
      <c r="A2" s="254" t="s">
        <v>1</v>
      </c>
      <c r="B2" s="254"/>
      <c r="C2" s="254"/>
      <c r="D2" s="254"/>
      <c r="E2" s="254"/>
      <c r="F2" s="254"/>
      <c r="G2" s="254"/>
      <c r="H2" s="254"/>
      <c r="I2" s="254"/>
      <c r="J2" s="254"/>
      <c r="K2" s="254"/>
      <c r="L2" s="254"/>
      <c r="M2" s="254"/>
      <c r="N2" s="254"/>
      <c r="O2" s="254"/>
      <c r="P2" s="254"/>
      <c r="Q2" s="254"/>
      <c r="R2" s="254"/>
      <c r="S2" s="254"/>
      <c r="T2" s="254"/>
      <c r="U2" s="254"/>
      <c r="V2" s="254"/>
      <c r="W2" s="254"/>
      <c r="X2" s="254"/>
      <c r="Y2" s="254"/>
      <c r="Z2" s="254"/>
      <c r="AA2" s="254"/>
      <c r="AB2" s="254"/>
      <c r="AC2" s="254"/>
      <c r="AD2" s="254"/>
      <c r="AE2" s="254"/>
      <c r="AF2" s="254"/>
      <c r="AG2" s="254"/>
      <c r="AH2" s="254"/>
      <c r="AI2" s="254"/>
      <c r="AJ2" s="254"/>
      <c r="AK2" s="254"/>
    </row>
    <row r="3" spans="1:37" ht="21.75" customHeight="1" x14ac:dyDescent="0.2">
      <c r="A3" s="254" t="str">
        <f>'صورت وضعیت'!B6</f>
        <v>برای ماه منتهی به 1403/10/30</v>
      </c>
      <c r="B3" s="254"/>
      <c r="C3" s="254"/>
      <c r="D3" s="254"/>
      <c r="E3" s="254"/>
      <c r="F3" s="254"/>
      <c r="G3" s="254"/>
      <c r="H3" s="254"/>
      <c r="I3" s="254"/>
      <c r="J3" s="254"/>
      <c r="K3" s="254"/>
      <c r="L3" s="254"/>
      <c r="M3" s="254"/>
      <c r="N3" s="254"/>
      <c r="O3" s="254"/>
      <c r="P3" s="254"/>
      <c r="Q3" s="254"/>
      <c r="R3" s="254"/>
      <c r="S3" s="254"/>
      <c r="T3" s="254"/>
      <c r="U3" s="254"/>
      <c r="V3" s="254"/>
      <c r="W3" s="254"/>
      <c r="X3" s="254"/>
      <c r="Y3" s="254"/>
      <c r="Z3" s="254"/>
      <c r="AA3" s="254"/>
      <c r="AB3" s="254"/>
      <c r="AC3" s="254"/>
      <c r="AD3" s="254"/>
      <c r="AE3" s="254"/>
      <c r="AF3" s="254"/>
      <c r="AG3" s="254"/>
      <c r="AH3" s="254"/>
      <c r="AI3" s="254"/>
      <c r="AJ3" s="254"/>
      <c r="AK3" s="254"/>
    </row>
    <row r="4" spans="1:37" ht="22.5" x14ac:dyDescent="0.2">
      <c r="A4" s="261" t="s">
        <v>180</v>
      </c>
      <c r="B4" s="261"/>
      <c r="C4" s="261"/>
      <c r="D4" s="261"/>
      <c r="E4" s="261"/>
      <c r="F4" s="261"/>
      <c r="G4" s="261"/>
      <c r="H4" s="261"/>
      <c r="I4" s="261"/>
      <c r="J4" s="261"/>
      <c r="K4" s="261"/>
      <c r="L4" s="261"/>
      <c r="M4" s="261"/>
      <c r="N4" s="261"/>
      <c r="O4" s="261"/>
      <c r="P4" s="261"/>
      <c r="Q4" s="261"/>
      <c r="R4" s="261"/>
      <c r="S4" s="261"/>
      <c r="T4" s="261"/>
      <c r="U4" s="261"/>
      <c r="V4" s="261"/>
      <c r="W4" s="261"/>
      <c r="X4" s="261"/>
      <c r="Y4" s="261"/>
      <c r="Z4" s="261"/>
      <c r="AA4" s="261"/>
      <c r="AB4" s="261"/>
      <c r="AC4" s="261"/>
      <c r="AD4" s="261"/>
      <c r="AE4" s="261"/>
      <c r="AF4" s="261"/>
      <c r="AG4" s="261"/>
      <c r="AH4" s="261"/>
      <c r="AI4" s="261"/>
      <c r="AJ4" s="261"/>
      <c r="AK4" s="261"/>
    </row>
    <row r="5" spans="1:37" ht="18.75" customHeight="1" x14ac:dyDescent="0.2">
      <c r="A5" s="84"/>
      <c r="B5" s="84"/>
      <c r="C5" s="84"/>
      <c r="D5" s="84"/>
      <c r="E5" s="84"/>
      <c r="F5" s="84"/>
      <c r="G5" s="84"/>
      <c r="H5" s="84"/>
      <c r="I5" s="84"/>
      <c r="J5" s="84"/>
      <c r="K5" s="84"/>
      <c r="L5" s="84"/>
      <c r="M5" s="84"/>
      <c r="N5" s="84"/>
      <c r="O5" s="84"/>
      <c r="P5" s="84"/>
      <c r="Q5" s="84"/>
      <c r="R5" s="84"/>
      <c r="S5" s="84"/>
      <c r="T5" s="84"/>
      <c r="U5" s="84"/>
      <c r="V5" s="84"/>
      <c r="W5" s="84"/>
      <c r="X5" s="84"/>
      <c r="Y5" s="84"/>
      <c r="Z5" s="64"/>
      <c r="AA5" s="64"/>
      <c r="AB5" s="64"/>
      <c r="AC5" s="64"/>
      <c r="AD5" s="64"/>
      <c r="AE5" s="64"/>
      <c r="AF5" s="64"/>
      <c r="AG5" s="64"/>
      <c r="AH5" s="64"/>
      <c r="AI5" s="64"/>
      <c r="AJ5" s="64"/>
      <c r="AK5" s="88"/>
    </row>
    <row r="6" spans="1:37" ht="14.45" customHeight="1" x14ac:dyDescent="0.2">
      <c r="A6" s="249"/>
      <c r="B6" s="249"/>
      <c r="C6" s="249"/>
      <c r="D6" s="249"/>
      <c r="E6" s="249"/>
      <c r="F6" s="249"/>
      <c r="G6" s="249"/>
      <c r="H6" s="249"/>
      <c r="I6" s="249"/>
      <c r="J6" s="249"/>
      <c r="K6" s="249"/>
      <c r="L6" s="249"/>
      <c r="M6" s="249"/>
      <c r="N6" s="249"/>
      <c r="O6" s="269" t="str">
        <f>سهام!F6</f>
        <v>1403/09/30</v>
      </c>
      <c r="P6" s="269"/>
      <c r="Q6" s="269"/>
      <c r="R6" s="269"/>
      <c r="S6" s="269"/>
      <c r="U6" s="269" t="s">
        <v>3</v>
      </c>
      <c r="V6" s="269"/>
      <c r="W6" s="269"/>
      <c r="X6" s="269"/>
      <c r="Y6" s="269"/>
      <c r="Z6" s="269"/>
      <c r="AA6" s="269"/>
      <c r="AC6" s="269" t="str">
        <f>سهام!T6</f>
        <v>1403/10/30</v>
      </c>
      <c r="AD6" s="269"/>
      <c r="AE6" s="269"/>
      <c r="AF6" s="269"/>
      <c r="AG6" s="269"/>
      <c r="AH6" s="269"/>
      <c r="AI6" s="269"/>
      <c r="AJ6" s="269"/>
      <c r="AK6" s="269"/>
    </row>
    <row r="7" spans="1:37" ht="14.45" customHeight="1" x14ac:dyDescent="0.2">
      <c r="A7" s="271" t="s">
        <v>41</v>
      </c>
      <c r="B7" s="271"/>
      <c r="C7" s="266" t="s">
        <v>42</v>
      </c>
      <c r="D7" s="2"/>
      <c r="E7" s="266" t="s">
        <v>43</v>
      </c>
      <c r="F7" s="2"/>
      <c r="G7" s="268" t="s">
        <v>44</v>
      </c>
      <c r="H7" s="2"/>
      <c r="I7" s="268" t="s">
        <v>45</v>
      </c>
      <c r="J7" s="2"/>
      <c r="K7" s="268" t="s">
        <v>46</v>
      </c>
      <c r="L7" s="2"/>
      <c r="M7" s="268" t="s">
        <v>29</v>
      </c>
      <c r="N7" s="2"/>
      <c r="O7" s="268" t="s">
        <v>7</v>
      </c>
      <c r="P7" s="2"/>
      <c r="Q7" s="268" t="s">
        <v>8</v>
      </c>
      <c r="R7" s="2"/>
      <c r="S7" s="268" t="s">
        <v>9</v>
      </c>
      <c r="U7" s="270" t="s">
        <v>4</v>
      </c>
      <c r="V7" s="270"/>
      <c r="W7" s="270"/>
      <c r="X7" s="2"/>
      <c r="Y7" s="270" t="s">
        <v>5</v>
      </c>
      <c r="Z7" s="270"/>
      <c r="AA7" s="270"/>
      <c r="AC7" s="268" t="s">
        <v>7</v>
      </c>
      <c r="AD7" s="2"/>
      <c r="AE7" s="268" t="s">
        <v>11</v>
      </c>
      <c r="AF7" s="2"/>
      <c r="AG7" s="268" t="s">
        <v>8</v>
      </c>
      <c r="AH7" s="2"/>
      <c r="AI7" s="266" t="s">
        <v>9</v>
      </c>
      <c r="AJ7" s="2"/>
      <c r="AK7" s="272" t="s">
        <v>12</v>
      </c>
    </row>
    <row r="8" spans="1:37" ht="25.5" customHeight="1" x14ac:dyDescent="0.2">
      <c r="A8" s="271"/>
      <c r="B8" s="271"/>
      <c r="C8" s="267"/>
      <c r="E8" s="267"/>
      <c r="G8" s="269"/>
      <c r="I8" s="269"/>
      <c r="K8" s="269"/>
      <c r="M8" s="269"/>
      <c r="O8" s="269"/>
      <c r="Q8" s="269"/>
      <c r="S8" s="269"/>
      <c r="U8" s="18" t="s">
        <v>7</v>
      </c>
      <c r="V8" s="2"/>
      <c r="W8" s="18" t="s">
        <v>8</v>
      </c>
      <c r="Y8" s="18" t="s">
        <v>7</v>
      </c>
      <c r="Z8" s="2"/>
      <c r="AA8" s="18" t="s">
        <v>10</v>
      </c>
      <c r="AC8" s="269"/>
      <c r="AE8" s="269"/>
      <c r="AG8" s="269"/>
      <c r="AI8" s="267"/>
      <c r="AK8" s="273"/>
    </row>
    <row r="9" spans="1:37" ht="21.75" customHeight="1" x14ac:dyDescent="0.2">
      <c r="A9" s="85" t="s">
        <v>47</v>
      </c>
      <c r="C9" s="22" t="s">
        <v>48</v>
      </c>
      <c r="E9" s="22" t="s">
        <v>48</v>
      </c>
      <c r="G9" s="23" t="s">
        <v>49</v>
      </c>
      <c r="I9" s="22" t="s">
        <v>50</v>
      </c>
      <c r="K9" s="79">
        <v>0</v>
      </c>
      <c r="L9" s="68"/>
      <c r="M9" s="79">
        <v>0</v>
      </c>
      <c r="O9" s="78">
        <v>17275</v>
      </c>
      <c r="P9" s="68"/>
      <c r="Q9" s="78">
        <v>14717364619</v>
      </c>
      <c r="R9" s="68"/>
      <c r="S9" s="79">
        <v>16669426118</v>
      </c>
      <c r="T9" s="68"/>
      <c r="U9" s="67">
        <v>0</v>
      </c>
      <c r="V9" s="68"/>
      <c r="W9" s="67">
        <v>0</v>
      </c>
      <c r="X9" s="68"/>
      <c r="Y9" s="78">
        <v>0</v>
      </c>
      <c r="Z9" s="68"/>
      <c r="AA9" s="78">
        <v>0</v>
      </c>
      <c r="AB9" s="68"/>
      <c r="AC9" s="78">
        <v>17275</v>
      </c>
      <c r="AD9" s="68"/>
      <c r="AE9" s="78">
        <v>990000</v>
      </c>
      <c r="AF9" s="68"/>
      <c r="AG9" s="78">
        <v>14717364619</v>
      </c>
      <c r="AH9" s="68"/>
      <c r="AI9" s="78">
        <v>17099150217</v>
      </c>
      <c r="AJ9" s="68"/>
      <c r="AK9" s="82">
        <f>AI9/سهام!$AE$1</f>
        <v>5.3724956802283532E-4</v>
      </c>
    </row>
    <row r="10" spans="1:37" ht="21.75" customHeight="1" x14ac:dyDescent="0.2">
      <c r="A10" s="220" t="s">
        <v>51</v>
      </c>
      <c r="C10" s="22" t="s">
        <v>48</v>
      </c>
      <c r="E10" s="22" t="s">
        <v>48</v>
      </c>
      <c r="G10" s="22" t="s">
        <v>52</v>
      </c>
      <c r="I10" s="22" t="s">
        <v>53</v>
      </c>
      <c r="K10" s="78">
        <v>0</v>
      </c>
      <c r="L10" s="68"/>
      <c r="M10" s="78">
        <v>0</v>
      </c>
      <c r="O10" s="78">
        <v>71600</v>
      </c>
      <c r="P10" s="68"/>
      <c r="Q10" s="78">
        <v>50014503485</v>
      </c>
      <c r="R10" s="68"/>
      <c r="S10" s="78">
        <v>62781818732</v>
      </c>
      <c r="T10" s="68"/>
      <c r="U10" s="69">
        <v>0</v>
      </c>
      <c r="V10" s="68"/>
      <c r="W10" s="69">
        <v>0</v>
      </c>
      <c r="X10" s="68"/>
      <c r="Y10" s="78">
        <v>0</v>
      </c>
      <c r="Z10" s="68"/>
      <c r="AA10" s="78">
        <v>0</v>
      </c>
      <c r="AB10" s="68"/>
      <c r="AC10" s="78">
        <v>71600</v>
      </c>
      <c r="AD10" s="68"/>
      <c r="AE10" s="78">
        <v>891330</v>
      </c>
      <c r="AF10" s="68"/>
      <c r="AG10" s="78">
        <v>50014503485</v>
      </c>
      <c r="AH10" s="68"/>
      <c r="AI10" s="78">
        <v>63807660764</v>
      </c>
      <c r="AJ10" s="68"/>
      <c r="AK10" s="82">
        <f>AI10/سهام!$AE$1</f>
        <v>2.0048153122793648E-3</v>
      </c>
    </row>
    <row r="11" spans="1:37" ht="21.75" customHeight="1" x14ac:dyDescent="0.2">
      <c r="A11" s="186" t="s">
        <v>54</v>
      </c>
      <c r="C11" s="22" t="s">
        <v>48</v>
      </c>
      <c r="E11" s="22" t="s">
        <v>48</v>
      </c>
      <c r="G11" s="22" t="s">
        <v>55</v>
      </c>
      <c r="I11" s="22" t="s">
        <v>56</v>
      </c>
      <c r="K11" s="78">
        <v>0</v>
      </c>
      <c r="L11" s="68"/>
      <c r="M11" s="78">
        <v>0</v>
      </c>
      <c r="O11" s="78">
        <v>21826</v>
      </c>
      <c r="P11" s="68"/>
      <c r="Q11" s="78">
        <v>18846066902</v>
      </c>
      <c r="R11" s="68"/>
      <c r="S11" s="78">
        <v>21383420952</v>
      </c>
      <c r="T11" s="68"/>
      <c r="U11" s="69">
        <v>0</v>
      </c>
      <c r="V11" s="68"/>
      <c r="W11" s="69">
        <v>0</v>
      </c>
      <c r="X11" s="68"/>
      <c r="Y11" s="78">
        <v>0</v>
      </c>
      <c r="Z11" s="68"/>
      <c r="AA11" s="78">
        <v>0</v>
      </c>
      <c r="AB11" s="68"/>
      <c r="AC11" s="78">
        <v>21826</v>
      </c>
      <c r="AD11" s="68"/>
      <c r="AE11" s="78">
        <v>997900</v>
      </c>
      <c r="AF11" s="68"/>
      <c r="AG11" s="78">
        <v>18846066902</v>
      </c>
      <c r="AH11" s="68"/>
      <c r="AI11" s="78">
        <v>21776217745</v>
      </c>
      <c r="AJ11" s="68"/>
      <c r="AK11" s="82">
        <f>AI11/سهام!$AE$1</f>
        <v>6.842014619557542E-4</v>
      </c>
    </row>
    <row r="12" spans="1:37" ht="21.75" customHeight="1" x14ac:dyDescent="0.2">
      <c r="A12" s="122" t="s">
        <v>188</v>
      </c>
      <c r="C12" s="22" t="s">
        <v>48</v>
      </c>
      <c r="E12" s="22" t="s">
        <v>48</v>
      </c>
      <c r="G12" s="24" t="s">
        <v>192</v>
      </c>
      <c r="I12" s="22" t="s">
        <v>193</v>
      </c>
      <c r="K12" s="78">
        <v>23</v>
      </c>
      <c r="L12" s="68"/>
      <c r="M12" s="78">
        <v>23</v>
      </c>
      <c r="O12" s="78">
        <v>1499971</v>
      </c>
      <c r="P12" s="68"/>
      <c r="Q12" s="78">
        <v>1500205374093</v>
      </c>
      <c r="R12" s="68"/>
      <c r="S12" s="78">
        <v>1499699130256</v>
      </c>
      <c r="T12" s="68"/>
      <c r="U12" s="69">
        <v>0</v>
      </c>
      <c r="V12" s="68"/>
      <c r="W12" s="69">
        <v>0</v>
      </c>
      <c r="X12" s="68"/>
      <c r="Y12" s="78">
        <v>0</v>
      </c>
      <c r="Z12" s="68"/>
      <c r="AA12" s="78">
        <v>0</v>
      </c>
      <c r="AB12" s="68"/>
      <c r="AC12" s="78">
        <v>1499971</v>
      </c>
      <c r="AD12" s="68"/>
      <c r="AE12" s="78">
        <v>1000000</v>
      </c>
      <c r="AF12" s="68"/>
      <c r="AG12" s="78">
        <v>1500205374093</v>
      </c>
      <c r="AH12" s="68"/>
      <c r="AI12" s="78">
        <v>1499699130256</v>
      </c>
      <c r="AJ12" s="68"/>
      <c r="AK12" s="82">
        <f>AI12/سهام!$AE$1</f>
        <v>4.7120043959448764E-2</v>
      </c>
    </row>
    <row r="13" spans="1:37" ht="21.75" customHeight="1" x14ac:dyDescent="0.2">
      <c r="A13" s="59" t="s">
        <v>181</v>
      </c>
      <c r="C13" s="22" t="s">
        <v>48</v>
      </c>
      <c r="E13" s="22" t="s">
        <v>48</v>
      </c>
      <c r="G13" s="22" t="s">
        <v>182</v>
      </c>
      <c r="I13" s="22" t="s">
        <v>183</v>
      </c>
      <c r="K13" s="78">
        <v>23</v>
      </c>
      <c r="L13" s="68"/>
      <c r="M13" s="78">
        <v>23</v>
      </c>
      <c r="O13" s="78">
        <v>1500000</v>
      </c>
      <c r="P13" s="68"/>
      <c r="Q13" s="78">
        <v>1500000000000</v>
      </c>
      <c r="R13" s="68"/>
      <c r="S13" s="78">
        <v>1499728125000</v>
      </c>
      <c r="T13" s="68"/>
      <c r="U13" s="69">
        <v>0</v>
      </c>
      <c r="V13" s="68"/>
      <c r="W13" s="69">
        <v>0</v>
      </c>
      <c r="X13" s="68"/>
      <c r="Y13" s="78">
        <v>0</v>
      </c>
      <c r="Z13" s="68"/>
      <c r="AA13" s="78">
        <v>0</v>
      </c>
      <c r="AB13" s="68"/>
      <c r="AC13" s="78">
        <v>1500000</v>
      </c>
      <c r="AD13" s="68"/>
      <c r="AE13" s="78">
        <v>1000000</v>
      </c>
      <c r="AF13" s="68"/>
      <c r="AG13" s="78">
        <v>1500000000000</v>
      </c>
      <c r="AH13" s="68"/>
      <c r="AI13" s="78">
        <v>1499728125000</v>
      </c>
      <c r="AJ13" s="68"/>
      <c r="AK13" s="82">
        <f>AI13/سهام!$AE$1</f>
        <v>4.7120954964585939E-2</v>
      </c>
    </row>
    <row r="14" spans="1:37" ht="21.75" customHeight="1" x14ac:dyDescent="0.2">
      <c r="A14" s="59" t="s">
        <v>66</v>
      </c>
      <c r="C14" s="22" t="s">
        <v>48</v>
      </c>
      <c r="E14" s="22" t="s">
        <v>48</v>
      </c>
      <c r="G14" s="22" t="s">
        <v>67</v>
      </c>
      <c r="I14" s="22" t="s">
        <v>68</v>
      </c>
      <c r="K14" s="78">
        <v>23</v>
      </c>
      <c r="L14" s="68"/>
      <c r="M14" s="78">
        <v>23</v>
      </c>
      <c r="O14" s="78">
        <v>1500000</v>
      </c>
      <c r="P14" s="68"/>
      <c r="Q14" s="78">
        <v>1500160000000</v>
      </c>
      <c r="R14" s="68"/>
      <c r="S14" s="78">
        <v>1499728125000</v>
      </c>
      <c r="T14" s="68"/>
      <c r="U14" s="69">
        <v>0</v>
      </c>
      <c r="V14" s="68"/>
      <c r="W14" s="69">
        <v>0</v>
      </c>
      <c r="X14" s="68"/>
      <c r="Y14" s="78">
        <v>0</v>
      </c>
      <c r="Z14" s="68"/>
      <c r="AA14" s="78">
        <v>0</v>
      </c>
      <c r="AB14" s="68"/>
      <c r="AC14" s="78">
        <v>1500000</v>
      </c>
      <c r="AD14" s="68"/>
      <c r="AE14" s="78">
        <v>1000000</v>
      </c>
      <c r="AF14" s="68"/>
      <c r="AG14" s="78">
        <v>1500160000000</v>
      </c>
      <c r="AH14" s="68"/>
      <c r="AI14" s="78">
        <v>1499728125000</v>
      </c>
      <c r="AJ14" s="68"/>
      <c r="AK14" s="82">
        <f>AI14/سهام!$AE$1</f>
        <v>4.7120954964585939E-2</v>
      </c>
    </row>
    <row r="15" spans="1:37" ht="21.75" customHeight="1" x14ac:dyDescent="0.2">
      <c r="A15" s="59" t="s">
        <v>69</v>
      </c>
      <c r="C15" s="22" t="s">
        <v>48</v>
      </c>
      <c r="E15" s="22" t="s">
        <v>48</v>
      </c>
      <c r="G15" s="22" t="s">
        <v>70</v>
      </c>
      <c r="I15" s="22" t="s">
        <v>71</v>
      </c>
      <c r="K15" s="78">
        <v>23</v>
      </c>
      <c r="L15" s="68"/>
      <c r="M15" s="78">
        <v>23</v>
      </c>
      <c r="O15" s="78">
        <v>526865</v>
      </c>
      <c r="P15" s="68"/>
      <c r="Q15" s="78">
        <v>500020153650</v>
      </c>
      <c r="R15" s="68"/>
      <c r="S15" s="78">
        <v>483938403978</v>
      </c>
      <c r="T15" s="68"/>
      <c r="U15" s="69">
        <v>0</v>
      </c>
      <c r="V15" s="68"/>
      <c r="W15" s="69">
        <v>0</v>
      </c>
      <c r="X15" s="68"/>
      <c r="Y15" s="78">
        <v>0</v>
      </c>
      <c r="Z15" s="68"/>
      <c r="AA15" s="78">
        <v>0</v>
      </c>
      <c r="AB15" s="68"/>
      <c r="AC15" s="78">
        <v>526865</v>
      </c>
      <c r="AD15" s="68"/>
      <c r="AE15" s="78">
        <v>923263</v>
      </c>
      <c r="AF15" s="68"/>
      <c r="AG15" s="78">
        <v>500020153650</v>
      </c>
      <c r="AH15" s="68"/>
      <c r="AI15" s="78">
        <v>486346794158</v>
      </c>
      <c r="AJ15" s="68"/>
      <c r="AK15" s="82">
        <f>AI15/سهام!$AE$1</f>
        <v>1.5280853244443799E-2</v>
      </c>
    </row>
    <row r="16" spans="1:37" ht="21.75" customHeight="1" x14ac:dyDescent="0.2">
      <c r="A16" s="59" t="s">
        <v>72</v>
      </c>
      <c r="C16" s="22" t="s">
        <v>48</v>
      </c>
      <c r="E16" s="22" t="s">
        <v>48</v>
      </c>
      <c r="G16" s="22" t="s">
        <v>73</v>
      </c>
      <c r="I16" s="22" t="s">
        <v>74</v>
      </c>
      <c r="K16" s="78">
        <v>20.5</v>
      </c>
      <c r="L16" s="68"/>
      <c r="M16" s="78">
        <v>20.5</v>
      </c>
      <c r="O16" s="78">
        <v>2100000</v>
      </c>
      <c r="P16" s="68"/>
      <c r="Q16" s="78">
        <v>2003959482000</v>
      </c>
      <c r="R16" s="68"/>
      <c r="S16" s="78">
        <v>2099619375000</v>
      </c>
      <c r="T16" s="68"/>
      <c r="U16" s="69">
        <v>0</v>
      </c>
      <c r="V16" s="68"/>
      <c r="W16" s="69">
        <v>0</v>
      </c>
      <c r="X16" s="68"/>
      <c r="Y16" s="78">
        <v>0</v>
      </c>
      <c r="Z16" s="68"/>
      <c r="AA16" s="78">
        <v>0</v>
      </c>
      <c r="AB16" s="68"/>
      <c r="AC16" s="78">
        <v>2100000</v>
      </c>
      <c r="AD16" s="68"/>
      <c r="AE16" s="78">
        <v>961300</v>
      </c>
      <c r="AF16" s="68"/>
      <c r="AG16" s="78">
        <v>2003959482000</v>
      </c>
      <c r="AH16" s="68"/>
      <c r="AI16" s="78">
        <v>2018364105187</v>
      </c>
      <c r="AJ16" s="68"/>
      <c r="AK16" s="82">
        <f>AI16/سهام!$AE$1</f>
        <v>6.3416323610423334E-2</v>
      </c>
    </row>
    <row r="17" spans="1:37" ht="21.75" customHeight="1" x14ac:dyDescent="0.2">
      <c r="A17" s="59" t="s">
        <v>191</v>
      </c>
      <c r="C17" s="22" t="s">
        <v>48</v>
      </c>
      <c r="E17" s="22" t="s">
        <v>48</v>
      </c>
      <c r="G17" s="22" t="s">
        <v>196</v>
      </c>
      <c r="I17" s="22" t="s">
        <v>197</v>
      </c>
      <c r="K17" s="78">
        <v>23</v>
      </c>
      <c r="L17" s="68"/>
      <c r="M17" s="78">
        <v>23</v>
      </c>
      <c r="O17" s="78">
        <v>3528000</v>
      </c>
      <c r="P17" s="68"/>
      <c r="Q17" s="78">
        <v>3199976493180</v>
      </c>
      <c r="R17" s="68"/>
      <c r="S17" s="78">
        <v>3234547296023</v>
      </c>
      <c r="T17" s="68"/>
      <c r="U17" s="69">
        <v>0</v>
      </c>
      <c r="V17" s="68"/>
      <c r="W17" s="69">
        <v>0</v>
      </c>
      <c r="X17" s="68"/>
      <c r="Y17" s="78">
        <v>0</v>
      </c>
      <c r="Z17" s="68"/>
      <c r="AA17" s="78">
        <v>0</v>
      </c>
      <c r="AB17" s="68"/>
      <c r="AC17" s="78">
        <v>3528000</v>
      </c>
      <c r="AD17" s="68"/>
      <c r="AE17" s="78">
        <v>921308</v>
      </c>
      <c r="AF17" s="68"/>
      <c r="AG17" s="78">
        <v>3199976493180</v>
      </c>
      <c r="AH17" s="68"/>
      <c r="AI17" s="78">
        <v>3249785493599</v>
      </c>
      <c r="AJ17" s="68"/>
      <c r="AK17" s="82">
        <f>AI17/سهام!$AE$1</f>
        <v>0.10210717085034539</v>
      </c>
    </row>
    <row r="18" spans="1:37" ht="21.75" customHeight="1" x14ac:dyDescent="0.2">
      <c r="A18" s="220" t="s">
        <v>75</v>
      </c>
      <c r="C18" s="22" t="s">
        <v>48</v>
      </c>
      <c r="E18" s="22" t="s">
        <v>48</v>
      </c>
      <c r="G18" s="22" t="s">
        <v>76</v>
      </c>
      <c r="I18" s="22" t="s">
        <v>77</v>
      </c>
      <c r="K18" s="78">
        <v>23</v>
      </c>
      <c r="L18" s="68"/>
      <c r="M18" s="78">
        <v>23</v>
      </c>
      <c r="O18" s="78">
        <v>500000</v>
      </c>
      <c r="P18" s="68"/>
      <c r="Q18" s="78">
        <v>500000000000</v>
      </c>
      <c r="R18" s="68"/>
      <c r="S18" s="78">
        <v>499909375000</v>
      </c>
      <c r="T18" s="68"/>
      <c r="U18" s="69">
        <v>0</v>
      </c>
      <c r="V18" s="68"/>
      <c r="W18" s="69">
        <v>0</v>
      </c>
      <c r="X18" s="68"/>
      <c r="Y18" s="78">
        <v>0</v>
      </c>
      <c r="Z18" s="68"/>
      <c r="AA18" s="78">
        <v>0</v>
      </c>
      <c r="AB18" s="68"/>
      <c r="AC18" s="78">
        <v>500000</v>
      </c>
      <c r="AD18" s="68"/>
      <c r="AE18" s="78">
        <v>1000000</v>
      </c>
      <c r="AF18" s="68"/>
      <c r="AG18" s="78">
        <v>500000000000</v>
      </c>
      <c r="AH18" s="68"/>
      <c r="AI18" s="78">
        <v>499909375000</v>
      </c>
      <c r="AJ18" s="68"/>
      <c r="AK18" s="82">
        <f>AI18/سهام!$AE$1</f>
        <v>1.5706984988195311E-2</v>
      </c>
    </row>
    <row r="19" spans="1:37" ht="21.75" customHeight="1" x14ac:dyDescent="0.2">
      <c r="A19" s="59" t="s">
        <v>247</v>
      </c>
      <c r="C19" s="22" t="s">
        <v>48</v>
      </c>
      <c r="E19" s="22" t="s">
        <v>48</v>
      </c>
      <c r="G19" s="22" t="s">
        <v>249</v>
      </c>
      <c r="I19" s="22" t="s">
        <v>250</v>
      </c>
      <c r="K19" s="78">
        <v>18</v>
      </c>
      <c r="L19" s="68"/>
      <c r="M19" s="78">
        <v>18</v>
      </c>
      <c r="O19" s="78">
        <v>4302000</v>
      </c>
      <c r="P19" s="68"/>
      <c r="Q19" s="78">
        <v>3650468775951</v>
      </c>
      <c r="R19" s="68"/>
      <c r="S19" s="78">
        <v>4045297656881</v>
      </c>
      <c r="T19" s="68"/>
      <c r="U19" s="69">
        <v>0</v>
      </c>
      <c r="V19" s="68"/>
      <c r="W19" s="69">
        <v>0</v>
      </c>
      <c r="X19" s="68"/>
      <c r="Y19" s="78">
        <v>0</v>
      </c>
      <c r="Z19" s="129"/>
      <c r="AA19" s="129">
        <v>0</v>
      </c>
      <c r="AB19" s="68"/>
      <c r="AC19" s="78">
        <v>4302000</v>
      </c>
      <c r="AD19" s="68"/>
      <c r="AE19" s="78">
        <v>940500</v>
      </c>
      <c r="AF19" s="68"/>
      <c r="AG19" s="78">
        <v>3650468775951</v>
      </c>
      <c r="AH19" s="68"/>
      <c r="AI19" s="78">
        <v>4045297656881</v>
      </c>
      <c r="AJ19" s="68"/>
      <c r="AK19" s="82">
        <f>AI19/سهام!$AE$1</f>
        <v>0.12710189635753788</v>
      </c>
    </row>
    <row r="20" spans="1:37" ht="21.75" customHeight="1" x14ac:dyDescent="0.2">
      <c r="A20" s="221" t="s">
        <v>248</v>
      </c>
      <c r="C20" s="22" t="s">
        <v>48</v>
      </c>
      <c r="E20" s="22" t="s">
        <v>48</v>
      </c>
      <c r="G20" s="22" t="s">
        <v>249</v>
      </c>
      <c r="I20" s="22" t="s">
        <v>251</v>
      </c>
      <c r="K20" s="78">
        <v>18</v>
      </c>
      <c r="L20" s="68"/>
      <c r="M20" s="78">
        <v>18</v>
      </c>
      <c r="O20" s="78">
        <v>646000</v>
      </c>
      <c r="P20" s="68"/>
      <c r="Q20" s="78">
        <v>548164381035</v>
      </c>
      <c r="R20" s="68"/>
      <c r="S20" s="78">
        <v>547967062965</v>
      </c>
      <c r="T20" s="68"/>
      <c r="U20" s="69">
        <v>0</v>
      </c>
      <c r="V20" s="68"/>
      <c r="W20" s="69">
        <v>0</v>
      </c>
      <c r="X20" s="68"/>
      <c r="Y20" s="78">
        <v>0</v>
      </c>
      <c r="Z20" s="68"/>
      <c r="AA20" s="78">
        <v>0</v>
      </c>
      <c r="AB20" s="68"/>
      <c r="AC20" s="78">
        <v>646000</v>
      </c>
      <c r="AD20" s="68"/>
      <c r="AE20" s="78">
        <v>848400</v>
      </c>
      <c r="AF20" s="68"/>
      <c r="AG20" s="78">
        <v>548164381035</v>
      </c>
      <c r="AH20" s="68"/>
      <c r="AI20" s="78">
        <v>547967062965</v>
      </c>
      <c r="AJ20" s="68"/>
      <c r="AK20" s="82">
        <f>AI20/سهام!$AE$1</f>
        <v>1.7216941434668495E-2</v>
      </c>
    </row>
    <row r="21" spans="1:37" ht="21.75" customHeight="1" x14ac:dyDescent="0.2">
      <c r="A21" s="221" t="s">
        <v>246</v>
      </c>
      <c r="C21" s="22" t="s">
        <v>48</v>
      </c>
      <c r="E21" s="22" t="s">
        <v>48</v>
      </c>
      <c r="G21" s="22" t="s">
        <v>249</v>
      </c>
      <c r="I21" s="22" t="s">
        <v>250</v>
      </c>
      <c r="K21" s="78">
        <v>18</v>
      </c>
      <c r="L21" s="68"/>
      <c r="M21" s="78">
        <v>18</v>
      </c>
      <c r="O21" s="78">
        <v>1984800</v>
      </c>
      <c r="P21" s="68"/>
      <c r="Q21" s="78">
        <v>1684205233657</v>
      </c>
      <c r="R21" s="68"/>
      <c r="S21" s="78">
        <v>1683599112342</v>
      </c>
      <c r="T21" s="68"/>
      <c r="U21" s="69">
        <v>0</v>
      </c>
      <c r="V21" s="68"/>
      <c r="W21" s="69">
        <v>0</v>
      </c>
      <c r="X21" s="68"/>
      <c r="Y21" s="78">
        <v>0</v>
      </c>
      <c r="Z21" s="68"/>
      <c r="AA21" s="78">
        <v>0</v>
      </c>
      <c r="AB21" s="68"/>
      <c r="AC21" s="78">
        <v>1984800</v>
      </c>
      <c r="AD21" s="68"/>
      <c r="AE21" s="78">
        <v>848400</v>
      </c>
      <c r="AF21" s="68"/>
      <c r="AG21" s="78">
        <v>1684205233657</v>
      </c>
      <c r="AH21" s="68"/>
      <c r="AI21" s="78">
        <v>1683599112342</v>
      </c>
      <c r="AJ21" s="68"/>
      <c r="AK21" s="82">
        <f>AI21/سهام!$AE$1</f>
        <v>5.2898119751594468E-2</v>
      </c>
    </row>
    <row r="22" spans="1:37" ht="22.5" customHeight="1" x14ac:dyDescent="0.2">
      <c r="A22" s="221" t="s">
        <v>189</v>
      </c>
      <c r="C22" s="22" t="s">
        <v>48</v>
      </c>
      <c r="E22" s="22" t="s">
        <v>48</v>
      </c>
      <c r="G22" s="24" t="s">
        <v>194</v>
      </c>
      <c r="I22" s="22" t="s">
        <v>195</v>
      </c>
      <c r="K22" s="76">
        <v>18</v>
      </c>
      <c r="L22" s="68"/>
      <c r="M22" s="76">
        <v>18</v>
      </c>
      <c r="O22" s="78">
        <v>1590000</v>
      </c>
      <c r="P22" s="68"/>
      <c r="Q22" s="78">
        <v>1502021815205</v>
      </c>
      <c r="R22" s="68"/>
      <c r="S22" s="76">
        <v>1524422348360</v>
      </c>
      <c r="T22" s="68"/>
      <c r="U22" s="125">
        <v>0</v>
      </c>
      <c r="V22" s="68"/>
      <c r="W22" s="125">
        <v>0</v>
      </c>
      <c r="X22" s="68"/>
      <c r="Y22" s="78">
        <v>0</v>
      </c>
      <c r="Z22" s="68"/>
      <c r="AA22" s="78">
        <v>0</v>
      </c>
      <c r="AB22" s="68"/>
      <c r="AC22" s="78">
        <v>1590000</v>
      </c>
      <c r="AD22" s="68"/>
      <c r="AE22" s="78">
        <v>958930</v>
      </c>
      <c r="AF22" s="68"/>
      <c r="AG22" s="78">
        <v>1502021815205</v>
      </c>
      <c r="AH22" s="68"/>
      <c r="AI22" s="78">
        <v>1524422348360</v>
      </c>
      <c r="AJ22" s="68"/>
      <c r="AK22" s="82">
        <f>AI22/سهام!$AE$1</f>
        <v>4.7896839184822175E-2</v>
      </c>
    </row>
    <row r="23" spans="1:37" ht="21.75" customHeight="1" x14ac:dyDescent="0.2">
      <c r="A23" s="59" t="s">
        <v>280</v>
      </c>
      <c r="C23" s="22" t="s">
        <v>48</v>
      </c>
      <c r="E23" s="22" t="s">
        <v>48</v>
      </c>
      <c r="G23" s="24" t="s">
        <v>283</v>
      </c>
      <c r="I23" s="22" t="s">
        <v>284</v>
      </c>
      <c r="K23" s="78">
        <v>17</v>
      </c>
      <c r="L23" s="68"/>
      <c r="M23" s="78">
        <v>17</v>
      </c>
      <c r="O23" s="78">
        <v>0</v>
      </c>
      <c r="P23" s="68"/>
      <c r="Q23" s="78">
        <v>0</v>
      </c>
      <c r="R23" s="68"/>
      <c r="S23" s="78">
        <v>0</v>
      </c>
      <c r="T23" s="68"/>
      <c r="U23" s="69">
        <v>2040000</v>
      </c>
      <c r="V23" s="68"/>
      <c r="W23" s="69">
        <v>1998410702027</v>
      </c>
      <c r="X23" s="68"/>
      <c r="Y23" s="78">
        <v>0</v>
      </c>
      <c r="Z23" s="68"/>
      <c r="AA23" s="78">
        <v>0</v>
      </c>
      <c r="AB23" s="68"/>
      <c r="AC23" s="78">
        <v>2040000</v>
      </c>
      <c r="AD23" s="68"/>
      <c r="AE23" s="78">
        <v>981200</v>
      </c>
      <c r="AF23" s="68"/>
      <c r="AG23" s="78">
        <v>1998410702027</v>
      </c>
      <c r="AH23" s="68"/>
      <c r="AI23" s="78">
        <v>2001285201300</v>
      </c>
      <c r="AJ23" s="68"/>
      <c r="AK23" s="82">
        <f>AI23/سهام!$AE$1</f>
        <v>6.2879710175302334E-2</v>
      </c>
    </row>
    <row r="24" spans="1:37" ht="21.75" customHeight="1" x14ac:dyDescent="0.2">
      <c r="A24" s="122" t="s">
        <v>281</v>
      </c>
      <c r="C24" s="22" t="s">
        <v>48</v>
      </c>
      <c r="E24" s="22" t="s">
        <v>48</v>
      </c>
      <c r="G24" s="24" t="s">
        <v>285</v>
      </c>
      <c r="I24" s="22" t="s">
        <v>286</v>
      </c>
      <c r="K24" s="78">
        <v>23</v>
      </c>
      <c r="L24" s="68"/>
      <c r="M24" s="78">
        <v>23</v>
      </c>
      <c r="O24" s="78">
        <v>0</v>
      </c>
      <c r="P24" s="68"/>
      <c r="Q24" s="78">
        <v>0</v>
      </c>
      <c r="R24" s="68"/>
      <c r="S24" s="78">
        <v>0</v>
      </c>
      <c r="T24" s="68"/>
      <c r="U24" s="69">
        <v>587642</v>
      </c>
      <c r="V24" s="68"/>
      <c r="W24" s="69">
        <v>568593480422</v>
      </c>
      <c r="X24" s="68"/>
      <c r="Y24" s="78">
        <v>0</v>
      </c>
      <c r="Z24" s="68"/>
      <c r="AA24" s="78">
        <v>0</v>
      </c>
      <c r="AB24" s="68"/>
      <c r="AC24" s="78">
        <v>587642</v>
      </c>
      <c r="AD24" s="68"/>
      <c r="AE24" s="78">
        <v>967550</v>
      </c>
      <c r="AF24" s="68"/>
      <c r="AG24" s="78">
        <v>568593480422</v>
      </c>
      <c r="AH24" s="68"/>
      <c r="AI24" s="78">
        <v>568469963240</v>
      </c>
      <c r="AJ24" s="68"/>
      <c r="AK24" s="82">
        <f>AI24/سهام!$AE$1</f>
        <v>1.7861135688544791E-2</v>
      </c>
    </row>
    <row r="25" spans="1:37" ht="21.75" customHeight="1" x14ac:dyDescent="0.2">
      <c r="A25" s="185" t="s">
        <v>282</v>
      </c>
      <c r="C25" s="22" t="s">
        <v>48</v>
      </c>
      <c r="E25" s="22" t="s">
        <v>48</v>
      </c>
      <c r="G25" s="24" t="s">
        <v>287</v>
      </c>
      <c r="I25" s="22" t="s">
        <v>288</v>
      </c>
      <c r="K25" s="78">
        <v>18</v>
      </c>
      <c r="L25" s="68"/>
      <c r="M25" s="78">
        <v>18</v>
      </c>
      <c r="O25" s="78">
        <v>0</v>
      </c>
      <c r="P25" s="68"/>
      <c r="Q25" s="78">
        <v>0</v>
      </c>
      <c r="R25" s="68"/>
      <c r="S25" s="78">
        <v>0</v>
      </c>
      <c r="T25" s="68"/>
      <c r="U25" s="69">
        <v>2650000</v>
      </c>
      <c r="V25" s="68"/>
      <c r="W25" s="69">
        <v>2014365037500</v>
      </c>
      <c r="X25" s="68"/>
      <c r="Y25" s="78">
        <v>0</v>
      </c>
      <c r="Z25" s="68"/>
      <c r="AA25" s="78">
        <v>0</v>
      </c>
      <c r="AB25" s="68"/>
      <c r="AC25" s="78">
        <v>2650000</v>
      </c>
      <c r="AD25" s="68"/>
      <c r="AE25" s="78">
        <v>770600</v>
      </c>
      <c r="AF25" s="68"/>
      <c r="AG25" s="78">
        <v>2014365037500</v>
      </c>
      <c r="AH25" s="68"/>
      <c r="AI25" s="78">
        <v>2041719871187</v>
      </c>
      <c r="AJ25" s="68"/>
      <c r="AK25" s="82">
        <f>AI25/سهام!$AE$1</f>
        <v>6.4150153949071823E-2</v>
      </c>
    </row>
    <row r="26" spans="1:37" ht="21.75" customHeight="1" thickBot="1" x14ac:dyDescent="0.25">
      <c r="A26" s="57"/>
      <c r="C26" s="7"/>
      <c r="E26" s="7"/>
      <c r="G26" s="7"/>
      <c r="I26" s="7"/>
      <c r="K26" s="7"/>
      <c r="M26" s="7"/>
      <c r="O26" s="16">
        <f>SUM(O9:O25)</f>
        <v>19788337</v>
      </c>
      <c r="Q26" s="16">
        <f>SUM(Q9:Q25)</f>
        <v>18172759643777</v>
      </c>
      <c r="S26" s="16">
        <f>SUM(S9:S25)</f>
        <v>18719290676607</v>
      </c>
      <c r="U26" s="7"/>
      <c r="W26" s="16">
        <f>SUM(W9:W25)</f>
        <v>4581369219949</v>
      </c>
      <c r="Y26" s="7"/>
      <c r="AA26" s="130">
        <f>SUM(AA9:AA25)</f>
        <v>0</v>
      </c>
      <c r="AC26" s="7"/>
      <c r="AE26" s="7"/>
      <c r="AG26" s="16">
        <f>SUM(AG9:AG25)</f>
        <v>22754128863726</v>
      </c>
      <c r="AI26" s="16">
        <f>SUM(AI9:AI25)</f>
        <v>23269005393201</v>
      </c>
      <c r="AK26" s="89">
        <f>SUM(AK9:AK25)</f>
        <v>0.73110434946582836</v>
      </c>
    </row>
    <row r="27" spans="1:37" ht="13.5" thickTop="1" x14ac:dyDescent="0.2"/>
    <row r="29" spans="1:37" ht="19.5" x14ac:dyDescent="0.2">
      <c r="AG29" s="25"/>
    </row>
  </sheetData>
  <sheetProtection algorithmName="SHA-512" hashValue="t/3cknCx2s4N0lNuWOTkpmbH2LF/8ShKbWz0GqiLyxO9u3y/rbrals91YV/dCmh+vDrKl019pssodOV7tYG38A==" saltValue="tQdbcsarhg+MCRqz8pHPZg==" spinCount="100000" sheet="1" objects="1" scenarios="1" selectLockedCells="1" autoFilter="0" selectUnlockedCells="1"/>
  <sortState xmlns:xlrd2="http://schemas.microsoft.com/office/spreadsheetml/2017/richdata2" ref="A9:AK25">
    <sortCondition descending="1" ref="AI9:AI25"/>
  </sortState>
  <mergeCells count="25">
    <mergeCell ref="A2:AK2"/>
    <mergeCell ref="A1:AK1"/>
    <mergeCell ref="Y7:AA7"/>
    <mergeCell ref="O7:O8"/>
    <mergeCell ref="M7:M8"/>
    <mergeCell ref="K7:K8"/>
    <mergeCell ref="I7:I8"/>
    <mergeCell ref="G7:G8"/>
    <mergeCell ref="S7:S8"/>
    <mergeCell ref="Q7:Q8"/>
    <mergeCell ref="U7:W7"/>
    <mergeCell ref="A7:B8"/>
    <mergeCell ref="E7:E8"/>
    <mergeCell ref="C7:C8"/>
    <mergeCell ref="AK7:AK8"/>
    <mergeCell ref="AC6:AK6"/>
    <mergeCell ref="AI7:AI8"/>
    <mergeCell ref="AG7:AG8"/>
    <mergeCell ref="AE7:AE8"/>
    <mergeCell ref="AC7:AC8"/>
    <mergeCell ref="A3:AK3"/>
    <mergeCell ref="U6:AA6"/>
    <mergeCell ref="O6:S6"/>
    <mergeCell ref="A6:N6"/>
    <mergeCell ref="A4:AK4"/>
  </mergeCells>
  <pageMargins left="0.39" right="0.39" top="0.39" bottom="0.39" header="0" footer="0"/>
  <pageSetup paperSize="9" scale="38" fitToHeight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6" tint="0.39997558519241921"/>
  </sheetPr>
  <dimension ref="A1:M19"/>
  <sheetViews>
    <sheetView rightToLeft="1" view="pageBreakPreview" zoomScale="115" zoomScaleNormal="100" zoomScaleSheetLayoutView="115" workbookViewId="0">
      <selection activeCell="F25" sqref="F25"/>
    </sheetView>
  </sheetViews>
  <sheetFormatPr defaultRowHeight="12.75" x14ac:dyDescent="0.2"/>
  <cols>
    <col min="1" max="1" width="6.5703125" bestFit="1" customWidth="1"/>
    <col min="2" max="2" width="20" customWidth="1"/>
    <col min="3" max="3" width="1.28515625" customWidth="1"/>
    <col min="4" max="4" width="22" bestFit="1" customWidth="1"/>
    <col min="5" max="5" width="1.28515625" customWidth="1"/>
    <col min="6" max="6" width="22" bestFit="1" customWidth="1"/>
    <col min="7" max="7" width="1.28515625" customWidth="1"/>
    <col min="8" max="8" width="22" bestFit="1" customWidth="1"/>
    <col min="9" max="9" width="1.28515625" customWidth="1"/>
    <col min="10" max="10" width="22" bestFit="1" customWidth="1"/>
    <col min="11" max="11" width="1.28515625" customWidth="1"/>
    <col min="12" max="12" width="11.140625" customWidth="1"/>
    <col min="13" max="13" width="0.28515625" hidden="1" customWidth="1"/>
    <col min="14" max="14" width="12.42578125" bestFit="1" customWidth="1"/>
  </cols>
  <sheetData>
    <row r="1" spans="1:12" ht="21" x14ac:dyDescent="0.2">
      <c r="A1" s="276" t="s">
        <v>0</v>
      </c>
      <c r="B1" s="276"/>
      <c r="C1" s="276"/>
      <c r="D1" s="276"/>
      <c r="E1" s="276"/>
      <c r="F1" s="276"/>
      <c r="G1" s="276"/>
      <c r="H1" s="276"/>
      <c r="I1" s="276"/>
      <c r="J1" s="276"/>
      <c r="K1" s="276"/>
      <c r="L1" s="276"/>
    </row>
    <row r="2" spans="1:12" ht="21" x14ac:dyDescent="0.2">
      <c r="A2" s="276" t="s">
        <v>1</v>
      </c>
      <c r="B2" s="276"/>
      <c r="C2" s="276"/>
      <c r="D2" s="276"/>
      <c r="E2" s="276"/>
      <c r="F2" s="276"/>
      <c r="G2" s="276"/>
      <c r="H2" s="276"/>
      <c r="I2" s="276"/>
      <c r="J2" s="276"/>
      <c r="K2" s="276"/>
      <c r="L2" s="276"/>
    </row>
    <row r="3" spans="1:12" ht="21" x14ac:dyDescent="0.2">
      <c r="A3" s="276" t="s">
        <v>277</v>
      </c>
      <c r="B3" s="276"/>
      <c r="C3" s="276"/>
      <c r="D3" s="276"/>
      <c r="E3" s="276"/>
      <c r="F3" s="276"/>
      <c r="G3" s="276"/>
      <c r="H3" s="276"/>
      <c r="I3" s="276"/>
      <c r="J3" s="276"/>
      <c r="K3" s="276"/>
      <c r="L3" s="276"/>
    </row>
    <row r="5" spans="1:12" ht="22.5" x14ac:dyDescent="0.2">
      <c r="A5" s="189" t="s">
        <v>252</v>
      </c>
      <c r="B5" s="277" t="s">
        <v>253</v>
      </c>
      <c r="C5" s="277"/>
      <c r="D5" s="277"/>
      <c r="E5" s="277"/>
      <c r="F5" s="277"/>
      <c r="G5" s="277"/>
      <c r="H5" s="277"/>
      <c r="I5" s="277"/>
      <c r="J5" s="277"/>
      <c r="K5" s="277"/>
      <c r="L5" s="277"/>
    </row>
    <row r="6" spans="1:12" ht="19.5" x14ac:dyDescent="0.45">
      <c r="A6" s="190"/>
      <c r="B6" s="190"/>
      <c r="C6" s="190"/>
      <c r="D6" s="192" t="s">
        <v>261</v>
      </c>
      <c r="E6" s="191"/>
      <c r="F6" s="275" t="s">
        <v>3</v>
      </c>
      <c r="G6" s="275"/>
      <c r="H6" s="275"/>
      <c r="I6" s="191"/>
      <c r="J6" s="275" t="s">
        <v>278</v>
      </c>
      <c r="K6" s="275"/>
      <c r="L6" s="275"/>
    </row>
    <row r="7" spans="1:12" ht="29.25" customHeight="1" x14ac:dyDescent="0.2">
      <c r="A7" s="274" t="s">
        <v>169</v>
      </c>
      <c r="B7" s="274"/>
      <c r="C7" s="193"/>
      <c r="D7" s="194" t="s">
        <v>93</v>
      </c>
      <c r="E7" s="193"/>
      <c r="F7" s="194" t="s">
        <v>94</v>
      </c>
      <c r="G7" s="193"/>
      <c r="H7" s="194" t="s">
        <v>95</v>
      </c>
      <c r="I7" s="193"/>
      <c r="J7" s="194" t="s">
        <v>93</v>
      </c>
      <c r="K7" s="195"/>
      <c r="L7" s="196" t="s">
        <v>12</v>
      </c>
    </row>
    <row r="9" spans="1:12" ht="19.5" x14ac:dyDescent="0.2">
      <c r="A9" s="185" t="s">
        <v>264</v>
      </c>
      <c r="B9" s="185"/>
      <c r="D9" s="215">
        <v>4079004632170</v>
      </c>
      <c r="E9" s="215"/>
      <c r="F9" s="215">
        <v>1809730638713</v>
      </c>
      <c r="G9" s="215"/>
      <c r="H9" s="215">
        <v>2925897069228</v>
      </c>
      <c r="I9" s="215"/>
      <c r="J9" s="215">
        <v>2962838201655</v>
      </c>
      <c r="K9" s="215"/>
      <c r="L9" s="213">
        <f>'سپرده '!J12/سهام!AE1</f>
        <v>1.5709843392199638E-2</v>
      </c>
    </row>
    <row r="10" spans="1:12" ht="19.5" x14ac:dyDescent="0.2">
      <c r="A10" s="185" t="s">
        <v>265</v>
      </c>
      <c r="B10" s="185"/>
      <c r="D10" s="114">
        <v>4113921312125</v>
      </c>
      <c r="E10" s="215"/>
      <c r="F10" s="215">
        <v>1869840610566</v>
      </c>
      <c r="G10" s="215"/>
      <c r="H10" s="215">
        <v>3018993264338</v>
      </c>
      <c r="I10" s="215"/>
      <c r="J10" s="215">
        <v>2964768658353</v>
      </c>
      <c r="K10" s="215"/>
      <c r="L10" s="213">
        <f>'سپرده '!J13/سهام!AE1</f>
        <v>1.5709854389082317E-2</v>
      </c>
    </row>
    <row r="11" spans="1:12" ht="19.5" x14ac:dyDescent="0.2">
      <c r="A11" s="185" t="s">
        <v>254</v>
      </c>
      <c r="B11" s="185"/>
      <c r="D11" s="114">
        <v>2045796573256</v>
      </c>
      <c r="E11" s="215"/>
      <c r="F11" s="215">
        <v>2096051045649</v>
      </c>
      <c r="G11" s="215"/>
      <c r="H11" s="215">
        <v>4139424552106</v>
      </c>
      <c r="I11" s="215"/>
      <c r="J11" s="215">
        <v>2423066799</v>
      </c>
      <c r="K11" s="215"/>
      <c r="L11" s="213">
        <f>'سپرده '!J9/سهام!AE1</f>
        <v>9.3091383124884741E-2</v>
      </c>
    </row>
    <row r="12" spans="1:12" ht="19.5" x14ac:dyDescent="0.2">
      <c r="A12" s="185" t="s">
        <v>185</v>
      </c>
      <c r="B12" s="185"/>
      <c r="D12" s="114">
        <v>500000700000</v>
      </c>
      <c r="E12" s="215"/>
      <c r="F12" s="215">
        <v>12986304245</v>
      </c>
      <c r="G12" s="215"/>
      <c r="H12" s="215">
        <v>12986654245</v>
      </c>
      <c r="I12" s="215"/>
      <c r="J12" s="215">
        <v>500000350000</v>
      </c>
      <c r="K12" s="215"/>
      <c r="L12" s="213">
        <f>'سپرده '!J14/سهام!AE1</f>
        <v>3.213024206376416E-5</v>
      </c>
    </row>
    <row r="13" spans="1:12" ht="19.5" x14ac:dyDescent="0.2">
      <c r="A13" s="185" t="s">
        <v>242</v>
      </c>
      <c r="B13" s="185"/>
      <c r="D13" s="114">
        <v>500000700000</v>
      </c>
      <c r="E13" s="215"/>
      <c r="F13" s="215">
        <v>9221314343</v>
      </c>
      <c r="G13" s="215"/>
      <c r="H13" s="215">
        <v>9221314343</v>
      </c>
      <c r="I13" s="215"/>
      <c r="J13" s="215">
        <v>500000700000</v>
      </c>
      <c r="K13" s="215"/>
      <c r="L13" s="213">
        <f>'سپرده '!J16/سهام!AE1</f>
        <v>2.6312995252547403E-8</v>
      </c>
    </row>
    <row r="14" spans="1:12" ht="19.5" x14ac:dyDescent="0.2">
      <c r="A14" s="185" t="s">
        <v>266</v>
      </c>
      <c r="B14" s="185"/>
      <c r="D14" s="114">
        <v>1018580351</v>
      </c>
      <c r="E14" s="215"/>
      <c r="F14" s="215">
        <v>4035335</v>
      </c>
      <c r="G14" s="215"/>
      <c r="H14" s="215">
        <v>0</v>
      </c>
      <c r="I14" s="215"/>
      <c r="J14" s="215">
        <v>1022615686</v>
      </c>
      <c r="K14" s="215"/>
      <c r="L14" s="213">
        <f>'سپرده '!J15/سهام!AE1</f>
        <v>9.6298350554467455E-8</v>
      </c>
    </row>
    <row r="15" spans="1:12" ht="19.5" x14ac:dyDescent="0.2">
      <c r="A15" s="185" t="s">
        <v>267</v>
      </c>
      <c r="B15" s="185"/>
      <c r="D15" s="114">
        <v>3052398</v>
      </c>
      <c r="E15" s="215"/>
      <c r="F15" s="215">
        <v>12509</v>
      </c>
      <c r="G15" s="215"/>
      <c r="H15" s="215">
        <v>0</v>
      </c>
      <c r="I15" s="215"/>
      <c r="J15" s="215">
        <v>3064907</v>
      </c>
      <c r="K15" s="215"/>
      <c r="L15" s="213">
        <f>'سپرده '!J11/سهام!AE1</f>
        <v>7.6131946589894352E-5</v>
      </c>
    </row>
    <row r="16" spans="1:12" ht="19.5" x14ac:dyDescent="0.2">
      <c r="A16" s="185" t="s">
        <v>268</v>
      </c>
      <c r="B16" s="185"/>
      <c r="D16" s="114">
        <v>834051</v>
      </c>
      <c r="E16" s="215"/>
      <c r="F16" s="215">
        <v>3418</v>
      </c>
      <c r="G16" s="215"/>
      <c r="H16" s="215">
        <v>0</v>
      </c>
      <c r="I16" s="215"/>
      <c r="J16" s="215">
        <v>837469</v>
      </c>
      <c r="K16" s="216"/>
      <c r="L16" s="213">
        <f>'سپرده '!J17/سهام!AE1</f>
        <v>3.8733534360597695E-9</v>
      </c>
    </row>
    <row r="17" spans="1:12" ht="19.5" x14ac:dyDescent="0.2">
      <c r="A17" s="185" t="s">
        <v>255</v>
      </c>
      <c r="B17" s="185"/>
      <c r="D17" s="114">
        <v>123278</v>
      </c>
      <c r="E17" s="215"/>
      <c r="F17" s="215">
        <v>0</v>
      </c>
      <c r="G17" s="215"/>
      <c r="H17" s="215">
        <v>0</v>
      </c>
      <c r="I17" s="215"/>
      <c r="J17" s="215">
        <v>123278</v>
      </c>
      <c r="K17" s="215"/>
      <c r="L17" s="213">
        <f>'سپرده '!J10/سهام!AE1</f>
        <v>9.3152037427228732E-2</v>
      </c>
    </row>
    <row r="18" spans="1:12" ht="20.25" thickBot="1" x14ac:dyDescent="0.25">
      <c r="A18" s="197" t="s">
        <v>23</v>
      </c>
      <c r="B18" s="197"/>
      <c r="D18" s="217">
        <f>SUM(D9:D17)</f>
        <v>11239746507629</v>
      </c>
      <c r="E18" s="215"/>
      <c r="F18" s="217">
        <f>SUM(F9:F17)</f>
        <v>5797833964778</v>
      </c>
      <c r="G18" s="215"/>
      <c r="H18" s="217">
        <f>SUM(H9:H17)</f>
        <v>10106522854260</v>
      </c>
      <c r="I18" s="215"/>
      <c r="J18" s="217">
        <f>SUM(J9:J17)</f>
        <v>6931057618147</v>
      </c>
      <c r="K18" s="215"/>
      <c r="L18" s="214">
        <f>SUM(L9:L17)</f>
        <v>0.21777150700674833</v>
      </c>
    </row>
    <row r="19" spans="1:12" ht="13.5" thickTop="1" x14ac:dyDescent="0.2"/>
  </sheetData>
  <sheetProtection algorithmName="SHA-512" hashValue="G7K9VhX6oaa1Sbv7usMYHPBilQg4s433lrNkT/xRKXKsAGGFZmHKAFumGkzJQhhj5bJA5E6DApIff6mYrz+ing==" saltValue="KoseVVhsh4V4/KGPyDzgEQ==" spinCount="100000" sheet="1" objects="1" scenarios="1" selectLockedCells="1" autoFilter="0" selectUnlockedCells="1"/>
  <sortState xmlns:xlrd2="http://schemas.microsoft.com/office/spreadsheetml/2017/richdata2" ref="A9:L17">
    <sortCondition descending="1" ref="J9:J17"/>
  </sortState>
  <mergeCells count="7">
    <mergeCell ref="A7:B7"/>
    <mergeCell ref="J6:L6"/>
    <mergeCell ref="A1:L1"/>
    <mergeCell ref="A2:L2"/>
    <mergeCell ref="A3:L3"/>
    <mergeCell ref="B5:L5"/>
    <mergeCell ref="F6:H6"/>
  </mergeCells>
  <pageMargins left="0.7" right="0.7" top="0.75" bottom="0.75" header="0.3" footer="0.3"/>
  <pageSetup scale="70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6" tint="0.39997558519241921"/>
    <pageSetUpPr fitToPage="1"/>
  </sheetPr>
  <dimension ref="A1:M10"/>
  <sheetViews>
    <sheetView rightToLeft="1" view="pageBreakPreview" zoomScale="95" zoomScaleNormal="100" zoomScaleSheetLayoutView="95" workbookViewId="0">
      <selection activeCell="G22" sqref="G22"/>
    </sheetView>
  </sheetViews>
  <sheetFormatPr defaultRowHeight="12.75" x14ac:dyDescent="0.2"/>
  <cols>
    <col min="1" max="1" width="29" customWidth="1"/>
    <col min="2" max="2" width="1.28515625" customWidth="1"/>
    <col min="3" max="3" width="14.28515625" customWidth="1"/>
    <col min="4" max="4" width="1.28515625" customWidth="1"/>
    <col min="5" max="5" width="14.28515625" customWidth="1"/>
    <col min="6" max="6" width="1.28515625" customWidth="1"/>
    <col min="7" max="7" width="13" customWidth="1"/>
    <col min="8" max="8" width="1.28515625" customWidth="1"/>
    <col min="9" max="9" width="12.140625" customWidth="1"/>
    <col min="10" max="10" width="1.28515625" customWidth="1"/>
    <col min="11" max="11" width="23.42578125" customWidth="1"/>
    <col min="12" max="12" width="1.28515625" customWidth="1"/>
    <col min="13" max="13" width="18.7109375" customWidth="1"/>
    <col min="14" max="14" width="0.28515625" customWidth="1"/>
  </cols>
  <sheetData>
    <row r="1" spans="1:13" ht="21" x14ac:dyDescent="0.2">
      <c r="A1" s="254" t="s">
        <v>0</v>
      </c>
      <c r="B1" s="254"/>
      <c r="C1" s="254"/>
      <c r="D1" s="254"/>
      <c r="E1" s="254"/>
      <c r="F1" s="254"/>
      <c r="G1" s="254"/>
      <c r="H1" s="254"/>
      <c r="I1" s="254"/>
      <c r="J1" s="254"/>
      <c r="K1" s="254"/>
      <c r="L1" s="254"/>
      <c r="M1" s="254"/>
    </row>
    <row r="2" spans="1:13" ht="21" x14ac:dyDescent="0.2">
      <c r="A2" s="254" t="s">
        <v>1</v>
      </c>
      <c r="B2" s="254"/>
      <c r="C2" s="254"/>
      <c r="D2" s="254"/>
      <c r="E2" s="254"/>
      <c r="F2" s="254"/>
      <c r="G2" s="254"/>
      <c r="H2" s="254"/>
      <c r="I2" s="254"/>
      <c r="J2" s="254"/>
      <c r="K2" s="254"/>
      <c r="L2" s="254"/>
      <c r="M2" s="254"/>
    </row>
    <row r="3" spans="1:13" ht="21" x14ac:dyDescent="0.2">
      <c r="A3" s="254" t="s">
        <v>277</v>
      </c>
      <c r="B3" s="254"/>
      <c r="C3" s="254"/>
      <c r="D3" s="254"/>
      <c r="E3" s="254"/>
      <c r="F3" s="254"/>
      <c r="G3" s="254"/>
      <c r="H3" s="254"/>
      <c r="I3" s="254"/>
      <c r="J3" s="254"/>
      <c r="K3" s="254"/>
      <c r="L3" s="254"/>
      <c r="M3" s="254"/>
    </row>
    <row r="4" spans="1:13" ht="22.5" x14ac:dyDescent="0.2">
      <c r="A4" s="278" t="s">
        <v>84</v>
      </c>
      <c r="B4" s="278"/>
      <c r="C4" s="278"/>
      <c r="D4" s="278"/>
      <c r="E4" s="278"/>
      <c r="F4" s="278"/>
      <c r="G4" s="278"/>
      <c r="H4" s="278"/>
      <c r="I4" s="278"/>
      <c r="J4" s="278"/>
      <c r="K4" s="278"/>
      <c r="L4" s="278"/>
      <c r="M4" s="278"/>
    </row>
    <row r="5" spans="1:13" ht="22.5" x14ac:dyDescent="0.2">
      <c r="A5" s="278" t="s">
        <v>85</v>
      </c>
      <c r="B5" s="278"/>
      <c r="C5" s="278"/>
      <c r="D5" s="278"/>
      <c r="E5" s="278"/>
      <c r="F5" s="278"/>
      <c r="G5" s="278"/>
      <c r="H5" s="278"/>
      <c r="I5" s="278"/>
      <c r="J5" s="278"/>
      <c r="K5" s="278"/>
      <c r="L5" s="278"/>
      <c r="M5" s="278"/>
    </row>
    <row r="7" spans="1:13" ht="21" x14ac:dyDescent="0.2">
      <c r="A7" s="249" t="s">
        <v>86</v>
      </c>
      <c r="C7" s="250" t="str">
        <f>سهام!T6</f>
        <v>1403/10/30</v>
      </c>
      <c r="D7" s="250"/>
      <c r="E7" s="250"/>
      <c r="F7" s="250"/>
      <c r="G7" s="250"/>
      <c r="H7" s="250"/>
      <c r="I7" s="250"/>
      <c r="J7" s="250"/>
      <c r="K7" s="250"/>
      <c r="L7" s="250"/>
      <c r="M7" s="250"/>
    </row>
    <row r="8" spans="1:13" ht="19.5" x14ac:dyDescent="0.2">
      <c r="A8" s="250"/>
      <c r="C8" s="18" t="s">
        <v>7</v>
      </c>
      <c r="D8" s="2"/>
      <c r="E8" s="18" t="s">
        <v>87</v>
      </c>
      <c r="F8" s="2"/>
      <c r="G8" s="18" t="s">
        <v>88</v>
      </c>
      <c r="H8" s="2"/>
      <c r="I8" s="18" t="s">
        <v>89</v>
      </c>
      <c r="J8" s="2"/>
      <c r="K8" s="18" t="s">
        <v>90</v>
      </c>
      <c r="L8" s="2"/>
      <c r="M8" s="18" t="s">
        <v>91</v>
      </c>
    </row>
    <row r="9" spans="1:13" ht="18.75" x14ac:dyDescent="0.2">
      <c r="A9" s="132" t="s">
        <v>69</v>
      </c>
      <c r="C9" s="9">
        <v>526865</v>
      </c>
      <c r="D9" s="8"/>
      <c r="E9" s="9">
        <v>896700</v>
      </c>
      <c r="F9" s="8"/>
      <c r="G9" s="9">
        <v>923263</v>
      </c>
      <c r="H9" s="8"/>
      <c r="I9" s="187" t="s">
        <v>289</v>
      </c>
      <c r="J9" s="8"/>
      <c r="K9" s="9">
        <v>486346794158</v>
      </c>
      <c r="M9" s="19" t="s">
        <v>92</v>
      </c>
    </row>
    <row r="10" spans="1:13" ht="18.75" x14ac:dyDescent="0.2">
      <c r="A10" s="133" t="s">
        <v>191</v>
      </c>
      <c r="C10" s="10">
        <v>3528000</v>
      </c>
      <c r="D10" s="8"/>
      <c r="E10" s="10">
        <v>955500</v>
      </c>
      <c r="F10" s="8"/>
      <c r="G10" s="10">
        <v>921308</v>
      </c>
      <c r="H10" s="8"/>
      <c r="I10" s="188" t="s">
        <v>290</v>
      </c>
      <c r="J10" s="8"/>
      <c r="K10" s="10">
        <v>3249785493599</v>
      </c>
      <c r="M10" s="20" t="s">
        <v>92</v>
      </c>
    </row>
  </sheetData>
  <sheetProtection algorithmName="SHA-512" hashValue="I9pmEC5NqNfxaJertSvGg+w+nJ4x5cV9zx/gN2xRbgp0qwKwoLC6i/fm6XuIOWIyHRH0H2ZXswyJ2HxB7nX5Ag==" saltValue="d/RdSc0ihmH2KIQJ2mnCwA==" spinCount="100000" sheet="1" objects="1" scenarios="1" selectLockedCells="1" autoFilter="0" selectUnlockedCells="1"/>
  <mergeCells count="7">
    <mergeCell ref="C7:M7"/>
    <mergeCell ref="A7:A8"/>
    <mergeCell ref="A1:M1"/>
    <mergeCell ref="A2:M2"/>
    <mergeCell ref="A3:M3"/>
    <mergeCell ref="A4:M4"/>
    <mergeCell ref="A5:M5"/>
  </mergeCells>
  <pageMargins left="0.39" right="0.39" top="0.39" bottom="0.39" header="0" footer="0"/>
  <pageSetup paperSize="9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FFFF00"/>
    <pageSetUpPr fitToPage="1"/>
  </sheetPr>
  <dimension ref="A1:N56"/>
  <sheetViews>
    <sheetView rightToLeft="1" view="pageBreakPreview" topLeftCell="A19" zoomScale="98" zoomScaleNormal="100" zoomScaleSheetLayoutView="98" workbookViewId="0">
      <selection activeCell="A9" sqref="A9:A51"/>
    </sheetView>
  </sheetViews>
  <sheetFormatPr defaultRowHeight="12.75" x14ac:dyDescent="0.2"/>
  <cols>
    <col min="1" max="1" width="58.5703125" bestFit="1" customWidth="1"/>
    <col min="2" max="2" width="1.28515625" customWidth="1"/>
    <col min="3" max="3" width="21.7109375" bestFit="1" customWidth="1"/>
    <col min="4" max="4" width="1.28515625" customWidth="1"/>
    <col min="5" max="5" width="22.28515625" bestFit="1" customWidth="1"/>
    <col min="6" max="6" width="1.28515625" customWidth="1"/>
    <col min="7" max="7" width="23.5703125" bestFit="1" customWidth="1"/>
    <col min="8" max="8" width="1.5703125" customWidth="1"/>
    <col min="9" max="9" width="21.85546875" customWidth="1"/>
    <col min="10" max="10" width="0.85546875" customWidth="1"/>
    <col min="11" max="11" width="13.85546875" customWidth="1"/>
    <col min="12" max="12" width="0.28515625" customWidth="1"/>
  </cols>
  <sheetData>
    <row r="1" spans="1:14" ht="21" x14ac:dyDescent="0.2">
      <c r="A1" s="254" t="s">
        <v>0</v>
      </c>
      <c r="B1" s="254"/>
      <c r="C1" s="254"/>
      <c r="D1" s="254"/>
      <c r="E1" s="254"/>
      <c r="F1" s="254"/>
      <c r="G1" s="254"/>
      <c r="H1" s="254"/>
      <c r="I1" s="254"/>
      <c r="J1" s="254"/>
      <c r="K1" s="254"/>
    </row>
    <row r="2" spans="1:14" ht="21" x14ac:dyDescent="0.2">
      <c r="A2" s="254" t="s">
        <v>1</v>
      </c>
      <c r="B2" s="254"/>
      <c r="C2" s="254"/>
      <c r="D2" s="254"/>
      <c r="E2" s="254"/>
      <c r="F2" s="254"/>
      <c r="G2" s="254"/>
      <c r="H2" s="254"/>
      <c r="I2" s="254"/>
      <c r="J2" s="254"/>
      <c r="K2" s="254"/>
    </row>
    <row r="3" spans="1:14" ht="21" x14ac:dyDescent="0.2">
      <c r="A3" s="254" t="str">
        <f>سهام!A3</f>
        <v>برای ماه منتهی به 1403/10/30</v>
      </c>
      <c r="B3" s="254"/>
      <c r="C3" s="254"/>
      <c r="D3" s="254"/>
      <c r="E3" s="254"/>
      <c r="F3" s="254"/>
      <c r="G3" s="254"/>
      <c r="H3" s="254"/>
      <c r="I3" s="254"/>
      <c r="J3" s="254"/>
      <c r="K3" s="254"/>
    </row>
    <row r="4" spans="1:14" ht="8.25" customHeight="1" x14ac:dyDescent="0.2"/>
    <row r="5" spans="1:14" ht="22.5" x14ac:dyDescent="0.2">
      <c r="A5" s="261" t="s">
        <v>184</v>
      </c>
      <c r="B5" s="261"/>
      <c r="C5" s="261"/>
      <c r="D5" s="261"/>
      <c r="E5" s="261"/>
      <c r="F5" s="261"/>
      <c r="G5" s="261"/>
      <c r="H5" s="261"/>
      <c r="I5" s="261"/>
      <c r="J5" s="261"/>
      <c r="K5" s="261"/>
    </row>
    <row r="6" spans="1:14" ht="21" x14ac:dyDescent="0.2">
      <c r="C6" s="1" t="str">
        <f>سهام!F6</f>
        <v>1403/09/30</v>
      </c>
      <c r="E6" s="283" t="s">
        <v>3</v>
      </c>
      <c r="F6" s="283"/>
      <c r="G6" s="283"/>
      <c r="I6" s="282" t="str">
        <f>سهام!T6</f>
        <v>1403/10/30</v>
      </c>
      <c r="J6" s="282"/>
      <c r="K6" s="282"/>
    </row>
    <row r="7" spans="1:14" ht="12.75" customHeight="1" x14ac:dyDescent="0.2">
      <c r="A7" s="249" t="s">
        <v>169</v>
      </c>
      <c r="C7" s="260" t="s">
        <v>93</v>
      </c>
      <c r="E7" s="260" t="s">
        <v>94</v>
      </c>
      <c r="F7" s="2"/>
      <c r="G7" s="260" t="s">
        <v>95</v>
      </c>
      <c r="I7" s="281" t="s">
        <v>93</v>
      </c>
      <c r="K7" s="279" t="s">
        <v>12</v>
      </c>
    </row>
    <row r="8" spans="1:14" ht="15.75" customHeight="1" x14ac:dyDescent="0.2">
      <c r="A8" s="250"/>
      <c r="C8" s="249"/>
      <c r="E8" s="282"/>
      <c r="G8" s="282"/>
      <c r="I8" s="282"/>
      <c r="K8" s="280"/>
    </row>
    <row r="9" spans="1:14" ht="18" x14ac:dyDescent="0.2">
      <c r="A9" s="161" t="s">
        <v>225</v>
      </c>
      <c r="B9" s="90"/>
      <c r="C9" s="79">
        <v>2000000000000</v>
      </c>
      <c r="D9" s="90"/>
      <c r="E9" s="79">
        <v>0</v>
      </c>
      <c r="F9" s="90"/>
      <c r="G9" s="79">
        <v>0</v>
      </c>
      <c r="H9" s="90"/>
      <c r="I9" s="79">
        <v>2000000000000</v>
      </c>
      <c r="J9" s="90"/>
      <c r="K9" s="82">
        <f>I9/سهام!$AE$1</f>
        <v>6.2839329581267853E-2</v>
      </c>
      <c r="N9" s="28"/>
    </row>
    <row r="10" spans="1:14" ht="18" x14ac:dyDescent="0.2">
      <c r="A10" s="161" t="s">
        <v>226</v>
      </c>
      <c r="B10" s="90"/>
      <c r="C10" s="78">
        <v>2000000000000</v>
      </c>
      <c r="D10" s="90"/>
      <c r="E10" s="78">
        <v>0</v>
      </c>
      <c r="F10" s="90"/>
      <c r="G10" s="78">
        <v>90000000000</v>
      </c>
      <c r="H10" s="90"/>
      <c r="I10" s="78">
        <v>1910000000000</v>
      </c>
      <c r="J10" s="90"/>
      <c r="K10" s="82">
        <f>I10/سهام!$AE$1</f>
        <v>6.0011559750110799E-2</v>
      </c>
    </row>
    <row r="11" spans="1:14" ht="18" x14ac:dyDescent="0.2">
      <c r="A11" s="161" t="s">
        <v>237</v>
      </c>
      <c r="B11" s="90"/>
      <c r="C11" s="78">
        <v>0</v>
      </c>
      <c r="D11" s="90"/>
      <c r="E11" s="78">
        <v>1628000000000</v>
      </c>
      <c r="F11" s="90"/>
      <c r="G11" s="78">
        <v>0</v>
      </c>
      <c r="H11" s="90"/>
      <c r="I11" s="78">
        <v>1628000000000</v>
      </c>
      <c r="J11" s="90"/>
      <c r="K11" s="82">
        <f>I11/سهام!$AE$1</f>
        <v>5.1151214279152035E-2</v>
      </c>
    </row>
    <row r="12" spans="1:14" ht="18" x14ac:dyDescent="0.2">
      <c r="A12" s="161" t="s">
        <v>239</v>
      </c>
      <c r="B12" s="90"/>
      <c r="C12" s="78">
        <v>0</v>
      </c>
      <c r="D12" s="90"/>
      <c r="E12" s="78">
        <v>1610000000000</v>
      </c>
      <c r="F12" s="90"/>
      <c r="G12" s="78">
        <v>0</v>
      </c>
      <c r="H12" s="90"/>
      <c r="I12" s="78">
        <v>1610000000000</v>
      </c>
      <c r="J12" s="90"/>
      <c r="K12" s="82">
        <f>I12/سهام!$AE$1</f>
        <v>5.0585660312920624E-2</v>
      </c>
    </row>
    <row r="13" spans="1:14" ht="18" x14ac:dyDescent="0.2">
      <c r="A13" s="161" t="s">
        <v>236</v>
      </c>
      <c r="B13" s="90"/>
      <c r="C13" s="78">
        <v>0</v>
      </c>
      <c r="D13" s="90"/>
      <c r="E13" s="78">
        <v>634000000000</v>
      </c>
      <c r="F13" s="90"/>
      <c r="G13" s="78">
        <v>0</v>
      </c>
      <c r="H13" s="90"/>
      <c r="I13" s="78">
        <v>634000000000</v>
      </c>
      <c r="J13" s="90"/>
      <c r="K13" s="82">
        <f>I13/سهام!$AE$1</f>
        <v>1.992006747726191E-2</v>
      </c>
    </row>
    <row r="14" spans="1:14" ht="22.5" customHeight="1" x14ac:dyDescent="0.2">
      <c r="A14" s="161" t="s">
        <v>231</v>
      </c>
      <c r="B14" s="90"/>
      <c r="C14" s="78">
        <v>0</v>
      </c>
      <c r="D14" s="90"/>
      <c r="E14" s="78">
        <v>550000000000</v>
      </c>
      <c r="F14" s="90"/>
      <c r="G14" s="78">
        <v>0</v>
      </c>
      <c r="H14" s="90"/>
      <c r="I14" s="78">
        <v>550000000000</v>
      </c>
      <c r="J14" s="90"/>
      <c r="K14" s="82">
        <f>I14/سهام!$AE$1</f>
        <v>1.7280815634848661E-2</v>
      </c>
    </row>
    <row r="15" spans="1:14" ht="22.5" customHeight="1" x14ac:dyDescent="0.2">
      <c r="A15" s="161" t="s">
        <v>234</v>
      </c>
      <c r="B15" s="90"/>
      <c r="C15" s="78">
        <v>0</v>
      </c>
      <c r="D15" s="90"/>
      <c r="E15" s="78">
        <v>506000000000</v>
      </c>
      <c r="F15" s="90"/>
      <c r="G15" s="78">
        <v>0</v>
      </c>
      <c r="H15" s="90"/>
      <c r="I15" s="78">
        <v>506000000000</v>
      </c>
      <c r="J15" s="90"/>
      <c r="K15" s="82">
        <f>I15/سهام!$AE$1</f>
        <v>1.5898350384060768E-2</v>
      </c>
    </row>
    <row r="16" spans="1:14" ht="22.5" customHeight="1" x14ac:dyDescent="0.2">
      <c r="A16" s="161" t="s">
        <v>222</v>
      </c>
      <c r="B16" s="90"/>
      <c r="C16" s="78">
        <v>500000000000</v>
      </c>
      <c r="D16" s="90"/>
      <c r="E16" s="78">
        <v>0</v>
      </c>
      <c r="F16" s="90"/>
      <c r="G16" s="78">
        <v>0</v>
      </c>
      <c r="H16" s="90"/>
      <c r="I16" s="78">
        <v>500000000000</v>
      </c>
      <c r="J16" s="90"/>
      <c r="K16" s="82">
        <f>I16/سهام!$AE$1</f>
        <v>1.5709832395316963E-2</v>
      </c>
    </row>
    <row r="17" spans="1:11" ht="22.5" customHeight="1" x14ac:dyDescent="0.2">
      <c r="A17" s="161" t="s">
        <v>224</v>
      </c>
      <c r="B17" s="90"/>
      <c r="C17" s="78">
        <v>500000000000</v>
      </c>
      <c r="D17" s="90"/>
      <c r="E17" s="78">
        <v>0</v>
      </c>
      <c r="F17" s="90"/>
      <c r="G17" s="78">
        <v>0</v>
      </c>
      <c r="H17" s="90"/>
      <c r="I17" s="78">
        <v>500000000000</v>
      </c>
      <c r="J17" s="90"/>
      <c r="K17" s="82">
        <f>I17/سهام!$AE$1</f>
        <v>1.5709832395316963E-2</v>
      </c>
    </row>
    <row r="18" spans="1:11" ht="22.5" customHeight="1" x14ac:dyDescent="0.2">
      <c r="A18" s="161" t="s">
        <v>229</v>
      </c>
      <c r="B18" s="90"/>
      <c r="C18" s="78">
        <v>0</v>
      </c>
      <c r="D18" s="90"/>
      <c r="E18" s="78">
        <v>500000000000</v>
      </c>
      <c r="F18" s="90"/>
      <c r="G18" s="78">
        <v>0</v>
      </c>
      <c r="H18" s="90"/>
      <c r="I18" s="78">
        <v>500000000000</v>
      </c>
      <c r="J18" s="90"/>
      <c r="K18" s="82">
        <f>I18/سهام!$AE$1</f>
        <v>1.5709832395316963E-2</v>
      </c>
    </row>
    <row r="19" spans="1:11" ht="22.5" customHeight="1" x14ac:dyDescent="0.2">
      <c r="A19" s="161" t="s">
        <v>232</v>
      </c>
      <c r="B19" s="90"/>
      <c r="C19" s="78">
        <v>0</v>
      </c>
      <c r="D19" s="90"/>
      <c r="E19" s="78">
        <v>500000000000</v>
      </c>
      <c r="F19" s="90"/>
      <c r="G19" s="78">
        <v>0</v>
      </c>
      <c r="H19" s="90"/>
      <c r="I19" s="78">
        <v>500000000000</v>
      </c>
      <c r="J19" s="90"/>
      <c r="K19" s="82">
        <f>I19/سهام!$AE$1</f>
        <v>1.5709832395316963E-2</v>
      </c>
    </row>
    <row r="20" spans="1:11" ht="22.5" customHeight="1" x14ac:dyDescent="0.2">
      <c r="A20" s="161" t="s">
        <v>233</v>
      </c>
      <c r="B20" s="90"/>
      <c r="C20" s="78">
        <v>0</v>
      </c>
      <c r="D20" s="90"/>
      <c r="E20" s="78">
        <v>500000000000</v>
      </c>
      <c r="F20" s="90"/>
      <c r="G20" s="78">
        <v>0</v>
      </c>
      <c r="H20" s="90"/>
      <c r="I20" s="78">
        <v>500000000000</v>
      </c>
      <c r="J20" s="90"/>
      <c r="K20" s="82">
        <f>I20/سهام!$AE$1</f>
        <v>1.5709832395316963E-2</v>
      </c>
    </row>
    <row r="21" spans="1:11" ht="22.5" customHeight="1" x14ac:dyDescent="0.2">
      <c r="A21" s="161" t="s">
        <v>235</v>
      </c>
      <c r="B21" s="90"/>
      <c r="C21" s="78">
        <v>0</v>
      </c>
      <c r="D21" s="90"/>
      <c r="E21" s="78">
        <v>500000000000</v>
      </c>
      <c r="F21" s="90"/>
      <c r="G21" s="78">
        <v>0</v>
      </c>
      <c r="H21" s="90"/>
      <c r="I21" s="78">
        <v>500000000000</v>
      </c>
      <c r="J21" s="90"/>
      <c r="K21" s="82">
        <f>I21/سهام!$AE$1</f>
        <v>1.5709832395316963E-2</v>
      </c>
    </row>
    <row r="22" spans="1:11" ht="22.5" customHeight="1" x14ac:dyDescent="0.2">
      <c r="A22" s="161" t="s">
        <v>238</v>
      </c>
      <c r="B22" s="90"/>
      <c r="C22" s="78">
        <v>0</v>
      </c>
      <c r="D22" s="90"/>
      <c r="E22" s="78">
        <v>500000000000</v>
      </c>
      <c r="F22" s="90"/>
      <c r="G22" s="78">
        <v>0</v>
      </c>
      <c r="H22" s="90"/>
      <c r="I22" s="78">
        <v>500000000000</v>
      </c>
      <c r="J22" s="90"/>
      <c r="K22" s="82">
        <f>I22/سهام!$AE$1</f>
        <v>1.5709832395316963E-2</v>
      </c>
    </row>
    <row r="23" spans="1:11" ht="22.5" customHeight="1" x14ac:dyDescent="0.2">
      <c r="A23" s="161" t="s">
        <v>220</v>
      </c>
      <c r="B23" s="90"/>
      <c r="C23" s="78">
        <v>444000000000</v>
      </c>
      <c r="D23" s="90"/>
      <c r="E23" s="78">
        <v>0</v>
      </c>
      <c r="F23" s="90"/>
      <c r="G23" s="78">
        <v>0</v>
      </c>
      <c r="H23" s="90"/>
      <c r="I23" s="78">
        <v>444000000000</v>
      </c>
      <c r="J23" s="90"/>
      <c r="K23" s="82">
        <f>I23/سهام!$AE$1</f>
        <v>1.3950331167041464E-2</v>
      </c>
    </row>
    <row r="24" spans="1:11" ht="22.5" customHeight="1" x14ac:dyDescent="0.2">
      <c r="A24" s="161" t="s">
        <v>217</v>
      </c>
      <c r="B24" s="90"/>
      <c r="C24" s="78">
        <v>443000000000</v>
      </c>
      <c r="D24" s="90"/>
      <c r="E24" s="78">
        <v>0</v>
      </c>
      <c r="F24" s="90"/>
      <c r="G24" s="78">
        <v>0</v>
      </c>
      <c r="H24" s="90"/>
      <c r="I24" s="78">
        <v>443000000000</v>
      </c>
      <c r="J24" s="90"/>
      <c r="K24" s="82">
        <f>I24/سهام!$AE$1</f>
        <v>1.3918911502250829E-2</v>
      </c>
    </row>
    <row r="25" spans="1:11" ht="22.5" customHeight="1" x14ac:dyDescent="0.2">
      <c r="A25" s="161" t="s">
        <v>219</v>
      </c>
      <c r="B25" s="90"/>
      <c r="C25" s="78">
        <v>325000000000</v>
      </c>
      <c r="D25" s="90"/>
      <c r="E25" s="78">
        <v>0</v>
      </c>
      <c r="F25" s="90"/>
      <c r="G25" s="78">
        <v>0</v>
      </c>
      <c r="H25" s="90"/>
      <c r="I25" s="78">
        <v>325000000000</v>
      </c>
      <c r="J25" s="90"/>
      <c r="K25" s="82">
        <f>I25/سهام!$AE$1</f>
        <v>1.0211391056956027E-2</v>
      </c>
    </row>
    <row r="26" spans="1:11" ht="22.5" customHeight="1" x14ac:dyDescent="0.2">
      <c r="A26" s="161" t="s">
        <v>227</v>
      </c>
      <c r="B26" s="90"/>
      <c r="C26" s="78">
        <v>300000000000</v>
      </c>
      <c r="D26" s="90"/>
      <c r="E26" s="78">
        <v>0</v>
      </c>
      <c r="F26" s="90"/>
      <c r="G26" s="78">
        <v>0</v>
      </c>
      <c r="H26" s="90"/>
      <c r="I26" s="78">
        <v>300000000000</v>
      </c>
      <c r="J26" s="90"/>
      <c r="K26" s="82">
        <f>I26/سهام!$AE$1</f>
        <v>9.4258994371901779E-3</v>
      </c>
    </row>
    <row r="27" spans="1:11" ht="22.5" customHeight="1" x14ac:dyDescent="0.2">
      <c r="A27" s="161" t="s">
        <v>214</v>
      </c>
      <c r="B27" s="90"/>
      <c r="C27" s="78">
        <v>400000000000</v>
      </c>
      <c r="D27" s="90"/>
      <c r="E27" s="78">
        <v>0</v>
      </c>
      <c r="F27" s="90"/>
      <c r="G27" s="78">
        <v>144500000000</v>
      </c>
      <c r="H27" s="90"/>
      <c r="I27" s="78">
        <v>255500000000</v>
      </c>
      <c r="J27" s="90"/>
      <c r="K27" s="82">
        <f>I27/سهام!$AE$1</f>
        <v>8.0277243540069678E-3</v>
      </c>
    </row>
    <row r="28" spans="1:11" ht="22.5" customHeight="1" x14ac:dyDescent="0.2">
      <c r="A28" s="161" t="s">
        <v>223</v>
      </c>
      <c r="B28" s="90"/>
      <c r="C28" s="78">
        <v>1499000000000</v>
      </c>
      <c r="D28" s="90"/>
      <c r="E28" s="78">
        <v>0</v>
      </c>
      <c r="F28" s="90"/>
      <c r="G28" s="78">
        <v>1268000000000</v>
      </c>
      <c r="H28" s="90"/>
      <c r="I28" s="78">
        <v>231000000000</v>
      </c>
      <c r="J28" s="90"/>
      <c r="K28" s="82">
        <f>I28/سهام!$AE$1</f>
        <v>7.2579425666364373E-3</v>
      </c>
    </row>
    <row r="29" spans="1:11" ht="22.5" customHeight="1" x14ac:dyDescent="0.2">
      <c r="A29" s="161" t="s">
        <v>228</v>
      </c>
      <c r="B29" s="90"/>
      <c r="C29" s="78">
        <v>180000000000</v>
      </c>
      <c r="D29" s="90"/>
      <c r="E29" s="78">
        <v>0</v>
      </c>
      <c r="F29" s="90"/>
      <c r="G29" s="78">
        <v>0</v>
      </c>
      <c r="H29" s="90"/>
      <c r="I29" s="78">
        <v>180000000000</v>
      </c>
      <c r="J29" s="90"/>
      <c r="K29" s="82">
        <f>I29/سهام!$AE$1</f>
        <v>5.6555396623141066E-3</v>
      </c>
    </row>
    <row r="30" spans="1:11" ht="22.5" customHeight="1" x14ac:dyDescent="0.2">
      <c r="A30" s="161" t="s">
        <v>218</v>
      </c>
      <c r="B30" s="90"/>
      <c r="C30" s="78">
        <v>69000000000</v>
      </c>
      <c r="D30" s="90"/>
      <c r="E30" s="78">
        <v>0</v>
      </c>
      <c r="F30" s="90"/>
      <c r="G30" s="78">
        <v>0</v>
      </c>
      <c r="H30" s="90"/>
      <c r="I30" s="78">
        <v>69000000000</v>
      </c>
      <c r="J30" s="90"/>
      <c r="K30" s="82">
        <f>I30/سهام!$AE$1</f>
        <v>2.167956870553741E-3</v>
      </c>
    </row>
    <row r="31" spans="1:11" ht="22.5" customHeight="1" x14ac:dyDescent="0.2">
      <c r="A31" s="162" t="s">
        <v>240</v>
      </c>
      <c r="B31" s="90"/>
      <c r="C31" s="78">
        <v>0</v>
      </c>
      <c r="D31" s="90"/>
      <c r="E31" s="78">
        <v>33500000000</v>
      </c>
      <c r="F31" s="90"/>
      <c r="G31" s="76">
        <v>0</v>
      </c>
      <c r="H31" s="90"/>
      <c r="I31" s="76">
        <v>33500000000</v>
      </c>
      <c r="J31" s="90"/>
      <c r="K31" s="82">
        <f>I31/سهام!$AE$1</f>
        <v>1.0525587704862365E-3</v>
      </c>
    </row>
    <row r="32" spans="1:11" ht="22.5" customHeight="1" x14ac:dyDescent="0.2">
      <c r="A32" s="161" t="s">
        <v>201</v>
      </c>
      <c r="B32" s="90"/>
      <c r="C32" s="78">
        <v>31322899603</v>
      </c>
      <c r="D32" s="90"/>
      <c r="E32" s="78">
        <v>10078876894669</v>
      </c>
      <c r="F32" s="90"/>
      <c r="G32" s="78">
        <v>10109593063443</v>
      </c>
      <c r="H32" s="90"/>
      <c r="I32" s="78">
        <v>606730829</v>
      </c>
      <c r="J32" s="90"/>
      <c r="K32" s="82">
        <f>I32/سهام!$AE$1</f>
        <v>1.9063279265323435E-5</v>
      </c>
    </row>
    <row r="33" spans="1:11" ht="22.5" customHeight="1" x14ac:dyDescent="0.2">
      <c r="A33" s="161" t="s">
        <v>202</v>
      </c>
      <c r="B33" s="90"/>
      <c r="C33" s="78">
        <v>20000</v>
      </c>
      <c r="D33" s="90"/>
      <c r="E33" s="78">
        <v>4762497985636</v>
      </c>
      <c r="F33" s="90"/>
      <c r="G33" s="78">
        <v>4762091551695</v>
      </c>
      <c r="H33" s="90"/>
      <c r="I33" s="78">
        <v>406453941</v>
      </c>
      <c r="J33" s="90"/>
      <c r="K33" s="82">
        <f>I33/سهام!$AE$1</f>
        <v>1.2770646579052099E-5</v>
      </c>
    </row>
    <row r="34" spans="1:11" ht="22.5" customHeight="1" x14ac:dyDescent="0.2">
      <c r="A34" s="161" t="s">
        <v>200</v>
      </c>
      <c r="B34" s="90"/>
      <c r="C34" s="78">
        <v>3529176</v>
      </c>
      <c r="D34" s="90"/>
      <c r="E34" s="78">
        <v>12357</v>
      </c>
      <c r="F34" s="90"/>
      <c r="G34" s="78">
        <v>514000</v>
      </c>
      <c r="H34" s="90"/>
      <c r="I34" s="78">
        <v>3027533</v>
      </c>
      <c r="J34" s="90"/>
      <c r="K34" s="82">
        <f>I34/سهام!$AE$1</f>
        <v>9.5124072002582307E-8</v>
      </c>
    </row>
    <row r="35" spans="1:11" ht="22.5" customHeight="1" x14ac:dyDescent="0.2">
      <c r="A35" s="161" t="s">
        <v>203</v>
      </c>
      <c r="B35" s="90"/>
      <c r="C35" s="78">
        <v>1498703</v>
      </c>
      <c r="D35" s="90"/>
      <c r="E35" s="78">
        <v>6320</v>
      </c>
      <c r="F35" s="90"/>
      <c r="G35" s="78">
        <v>0</v>
      </c>
      <c r="H35" s="90"/>
      <c r="I35" s="78">
        <v>1505023</v>
      </c>
      <c r="J35" s="90"/>
      <c r="K35" s="82">
        <f>I35/سهام!$AE$1</f>
        <v>4.7287318162194244E-8</v>
      </c>
    </row>
    <row r="36" spans="1:11" ht="22.5" customHeight="1" x14ac:dyDescent="0.2">
      <c r="A36" s="161" t="s">
        <v>230</v>
      </c>
      <c r="B36" s="90"/>
      <c r="C36" s="78">
        <v>0</v>
      </c>
      <c r="D36" s="90"/>
      <c r="E36" s="78">
        <v>500001000000</v>
      </c>
      <c r="F36" s="90"/>
      <c r="G36" s="78">
        <v>500000000000</v>
      </c>
      <c r="H36" s="90"/>
      <c r="I36" s="78">
        <v>1000000</v>
      </c>
      <c r="J36" s="90"/>
      <c r="K36" s="82">
        <f>I36/سهام!$AE$1</f>
        <v>3.1419664790633925E-8</v>
      </c>
    </row>
    <row r="37" spans="1:11" ht="22.5" customHeight="1" x14ac:dyDescent="0.2">
      <c r="A37" s="161" t="s">
        <v>204</v>
      </c>
      <c r="B37" s="90"/>
      <c r="C37" s="78">
        <v>823769</v>
      </c>
      <c r="D37" s="90"/>
      <c r="E37" s="78">
        <v>3488</v>
      </c>
      <c r="F37" s="90"/>
      <c r="G37" s="78">
        <v>0</v>
      </c>
      <c r="H37" s="90"/>
      <c r="I37" s="78">
        <v>827257</v>
      </c>
      <c r="J37" s="90"/>
      <c r="K37" s="82">
        <f>I37/سهام!$AE$1</f>
        <v>2.5992137635705449E-8</v>
      </c>
    </row>
    <row r="38" spans="1:11" ht="22.5" customHeight="1" x14ac:dyDescent="0.2">
      <c r="A38" s="162" t="s">
        <v>198</v>
      </c>
      <c r="B38" s="90"/>
      <c r="C38" s="76">
        <v>36344157959</v>
      </c>
      <c r="D38" s="90"/>
      <c r="E38" s="76">
        <v>5349674467479</v>
      </c>
      <c r="F38" s="90"/>
      <c r="G38" s="76">
        <v>5386017925438</v>
      </c>
      <c r="H38" s="90"/>
      <c r="I38" s="76">
        <v>700000</v>
      </c>
      <c r="J38" s="90"/>
      <c r="K38" s="82">
        <f>I38/سهام!$AE$1</f>
        <v>2.1993765353443747E-8</v>
      </c>
    </row>
    <row r="39" spans="1:11" ht="22.5" customHeight="1" x14ac:dyDescent="0.2">
      <c r="A39" s="161" t="s">
        <v>221</v>
      </c>
      <c r="B39" s="90"/>
      <c r="C39" s="78">
        <v>5365600</v>
      </c>
      <c r="D39" s="90"/>
      <c r="E39" s="78">
        <v>13419200866</v>
      </c>
      <c r="F39" s="90"/>
      <c r="G39" s="78">
        <v>13423866466</v>
      </c>
      <c r="H39" s="90"/>
      <c r="I39" s="78">
        <v>700000</v>
      </c>
      <c r="J39" s="90"/>
      <c r="K39" s="82">
        <f>I39/سهام!$AE$1</f>
        <v>2.1993765353443747E-8</v>
      </c>
    </row>
    <row r="40" spans="1:11" ht="22.5" customHeight="1" x14ac:dyDescent="0.2">
      <c r="A40" s="161" t="s">
        <v>199</v>
      </c>
      <c r="B40" s="90"/>
      <c r="C40" s="78">
        <v>123278</v>
      </c>
      <c r="D40" s="90"/>
      <c r="E40" s="78">
        <v>0</v>
      </c>
      <c r="F40" s="90"/>
      <c r="G40" s="78">
        <v>0</v>
      </c>
      <c r="H40" s="90"/>
      <c r="I40" s="78">
        <v>123278</v>
      </c>
      <c r="J40" s="90"/>
      <c r="K40" s="82">
        <f>I40/سهام!$AE$1</f>
        <v>3.8733534360597695E-9</v>
      </c>
    </row>
    <row r="41" spans="1:11" ht="22.5" customHeight="1" x14ac:dyDescent="0.2">
      <c r="A41" s="161" t="s">
        <v>205</v>
      </c>
      <c r="B41" s="90"/>
      <c r="C41" s="78">
        <v>320000000000</v>
      </c>
      <c r="D41" s="90"/>
      <c r="E41" s="78">
        <v>0</v>
      </c>
      <c r="F41" s="90"/>
      <c r="G41" s="78">
        <v>320000000000</v>
      </c>
      <c r="H41" s="90"/>
      <c r="I41" s="78">
        <v>0</v>
      </c>
      <c r="J41" s="90"/>
      <c r="K41" s="82">
        <f>I41/سهام!$AE$1</f>
        <v>0</v>
      </c>
    </row>
    <row r="42" spans="1:11" ht="22.5" customHeight="1" x14ac:dyDescent="0.2">
      <c r="A42" s="161" t="s">
        <v>206</v>
      </c>
      <c r="B42" s="90"/>
      <c r="C42" s="78">
        <v>340000000000</v>
      </c>
      <c r="D42" s="90"/>
      <c r="E42" s="78">
        <v>0</v>
      </c>
      <c r="F42" s="90"/>
      <c r="G42" s="78">
        <v>340000000000</v>
      </c>
      <c r="H42" s="90"/>
      <c r="I42" s="78">
        <v>0</v>
      </c>
      <c r="J42" s="90"/>
      <c r="K42" s="82">
        <f>I42/سهام!$AE$1</f>
        <v>0</v>
      </c>
    </row>
    <row r="43" spans="1:11" ht="22.5" customHeight="1" x14ac:dyDescent="0.2">
      <c r="A43" s="161" t="s">
        <v>207</v>
      </c>
      <c r="B43" s="90"/>
      <c r="C43" s="78">
        <v>80000000000</v>
      </c>
      <c r="D43" s="90"/>
      <c r="E43" s="78">
        <v>0</v>
      </c>
      <c r="F43" s="90"/>
      <c r="G43" s="78">
        <v>80000000000</v>
      </c>
      <c r="H43" s="90"/>
      <c r="I43" s="78">
        <v>0</v>
      </c>
      <c r="J43" s="90"/>
      <c r="K43" s="82">
        <f>I43/سهام!$AE$1</f>
        <v>0</v>
      </c>
    </row>
    <row r="44" spans="1:11" ht="22.5" customHeight="1" x14ac:dyDescent="0.2">
      <c r="A44" s="161" t="s">
        <v>208</v>
      </c>
      <c r="B44" s="90"/>
      <c r="C44" s="78">
        <v>250000000000</v>
      </c>
      <c r="D44" s="90"/>
      <c r="E44" s="78">
        <v>0</v>
      </c>
      <c r="F44" s="90"/>
      <c r="G44" s="78">
        <v>250000000000</v>
      </c>
      <c r="H44" s="90"/>
      <c r="I44" s="78">
        <v>0</v>
      </c>
      <c r="J44" s="90"/>
      <c r="K44" s="82">
        <f>I44/سهام!$AE$1</f>
        <v>0</v>
      </c>
    </row>
    <row r="45" spans="1:11" ht="22.5" customHeight="1" x14ac:dyDescent="0.2">
      <c r="A45" s="161" t="s">
        <v>209</v>
      </c>
      <c r="B45" s="90"/>
      <c r="C45" s="78">
        <v>78000000000</v>
      </c>
      <c r="D45" s="90"/>
      <c r="E45" s="78">
        <v>0</v>
      </c>
      <c r="F45" s="90"/>
      <c r="G45" s="78">
        <v>78000000000</v>
      </c>
      <c r="H45" s="90"/>
      <c r="I45" s="78">
        <v>0</v>
      </c>
      <c r="J45" s="90"/>
      <c r="K45" s="82">
        <f>I45/سهام!$AE$1</f>
        <v>0</v>
      </c>
    </row>
    <row r="46" spans="1:11" ht="22.5" customHeight="1" x14ac:dyDescent="0.2">
      <c r="A46" s="161" t="s">
        <v>210</v>
      </c>
      <c r="B46" s="90"/>
      <c r="C46" s="78">
        <v>251000000000</v>
      </c>
      <c r="D46" s="90"/>
      <c r="E46" s="78">
        <v>0</v>
      </c>
      <c r="F46" s="90"/>
      <c r="G46" s="78">
        <v>251000000000</v>
      </c>
      <c r="H46" s="90"/>
      <c r="I46" s="78">
        <v>0</v>
      </c>
      <c r="J46" s="90"/>
      <c r="K46" s="82">
        <f>I46/سهام!$AE$1</f>
        <v>0</v>
      </c>
    </row>
    <row r="47" spans="1:11" ht="22.5" customHeight="1" x14ac:dyDescent="0.2">
      <c r="A47" s="161" t="s">
        <v>211</v>
      </c>
      <c r="B47" s="90"/>
      <c r="C47" s="78">
        <v>470000000000</v>
      </c>
      <c r="D47" s="90"/>
      <c r="E47" s="78">
        <v>0</v>
      </c>
      <c r="F47" s="90"/>
      <c r="G47" s="78">
        <v>470000000000</v>
      </c>
      <c r="H47" s="90"/>
      <c r="I47" s="78">
        <v>0</v>
      </c>
      <c r="J47" s="90"/>
      <c r="K47" s="82">
        <f>I47/سهام!$AE$1</f>
        <v>0</v>
      </c>
    </row>
    <row r="48" spans="1:11" ht="22.5" customHeight="1" x14ac:dyDescent="0.2">
      <c r="A48" s="161" t="s">
        <v>212</v>
      </c>
      <c r="B48" s="90"/>
      <c r="C48" s="78">
        <v>236000000000</v>
      </c>
      <c r="D48" s="90"/>
      <c r="E48" s="78">
        <v>0</v>
      </c>
      <c r="F48" s="90"/>
      <c r="G48" s="78">
        <v>236000000000</v>
      </c>
      <c r="H48" s="90"/>
      <c r="I48" s="78">
        <v>0</v>
      </c>
      <c r="J48" s="90"/>
      <c r="K48" s="82">
        <f>I48/سهام!$AE$1</f>
        <v>0</v>
      </c>
    </row>
    <row r="49" spans="1:11" ht="22.5" customHeight="1" x14ac:dyDescent="0.2">
      <c r="A49" s="161" t="s">
        <v>213</v>
      </c>
      <c r="B49" s="90"/>
      <c r="C49" s="78">
        <v>386000000000</v>
      </c>
      <c r="D49" s="90"/>
      <c r="E49" s="78">
        <v>0</v>
      </c>
      <c r="F49" s="90"/>
      <c r="G49" s="78">
        <v>386000000000</v>
      </c>
      <c r="H49" s="90"/>
      <c r="I49" s="78">
        <v>0</v>
      </c>
      <c r="J49" s="90"/>
      <c r="K49" s="82">
        <f>I49/سهام!$AE$1</f>
        <v>0</v>
      </c>
    </row>
    <row r="50" spans="1:11" ht="22.5" customHeight="1" x14ac:dyDescent="0.2">
      <c r="A50" s="161" t="s">
        <v>215</v>
      </c>
      <c r="B50" s="90"/>
      <c r="C50" s="78">
        <v>228000000000</v>
      </c>
      <c r="D50" s="90"/>
      <c r="E50" s="78">
        <v>0</v>
      </c>
      <c r="F50" s="90"/>
      <c r="G50" s="78">
        <v>228000000000</v>
      </c>
      <c r="H50" s="90"/>
      <c r="I50" s="78">
        <v>0</v>
      </c>
      <c r="J50" s="90"/>
      <c r="K50" s="82">
        <f>I50/سهام!$AE$1</f>
        <v>0</v>
      </c>
    </row>
    <row r="51" spans="1:11" ht="18" x14ac:dyDescent="0.2">
      <c r="A51" s="161" t="s">
        <v>216</v>
      </c>
      <c r="B51" s="90"/>
      <c r="C51" s="78">
        <v>250000000000</v>
      </c>
      <c r="D51" s="90"/>
      <c r="E51" s="78">
        <v>0</v>
      </c>
      <c r="F51" s="90"/>
      <c r="G51" s="78">
        <v>250000000000</v>
      </c>
      <c r="H51" s="90"/>
      <c r="I51" s="78">
        <v>0</v>
      </c>
      <c r="J51" s="90"/>
      <c r="K51" s="82">
        <f>I51/سهام!$AE$1</f>
        <v>0</v>
      </c>
    </row>
    <row r="52" spans="1:11" ht="21.75" thickBot="1" x14ac:dyDescent="0.25">
      <c r="A52" s="58" t="s">
        <v>23</v>
      </c>
      <c r="C52" s="91">
        <f>SUM(C9:C51)</f>
        <v>11616678418088</v>
      </c>
      <c r="D52" s="68"/>
      <c r="E52" s="91">
        <f>SUM(E9:E51)</f>
        <v>28165969570815</v>
      </c>
      <c r="F52" s="68"/>
      <c r="G52" s="91">
        <f>SUM(G9:G51)</f>
        <v>25162626921042</v>
      </c>
      <c r="H52" s="68"/>
      <c r="I52" s="91">
        <f>SUM(I9:I51)</f>
        <v>14620021067861</v>
      </c>
      <c r="J52" s="68"/>
      <c r="K52" s="87">
        <f>SUM(K9:K51)</f>
        <v>0.45935616118419859</v>
      </c>
    </row>
    <row r="53" spans="1:11" ht="13.5" thickTop="1" x14ac:dyDescent="0.2"/>
    <row r="56" spans="1:11" x14ac:dyDescent="0.2">
      <c r="C56" s="27"/>
      <c r="E56" s="27"/>
      <c r="G56" s="27"/>
      <c r="I56" s="27"/>
    </row>
  </sheetData>
  <sortState xmlns:xlrd2="http://schemas.microsoft.com/office/spreadsheetml/2017/richdata2" ref="A9:K51">
    <sortCondition descending="1" ref="I9:I51"/>
  </sortState>
  <mergeCells count="12">
    <mergeCell ref="A3:K3"/>
    <mergeCell ref="A2:K2"/>
    <mergeCell ref="A1:K1"/>
    <mergeCell ref="A5:K5"/>
    <mergeCell ref="I6:K6"/>
    <mergeCell ref="E6:G6"/>
    <mergeCell ref="A7:A8"/>
    <mergeCell ref="K7:K8"/>
    <mergeCell ref="I7:I8"/>
    <mergeCell ref="G7:G8"/>
    <mergeCell ref="E7:E8"/>
    <mergeCell ref="C7:C8"/>
  </mergeCells>
  <pageMargins left="0.39" right="0.39" top="0.39" bottom="0.39" header="0" footer="0"/>
  <pageSetup paperSize="9" scale="84" fitToHeight="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6" tint="0.59999389629810485"/>
    <pageSetUpPr fitToPage="1"/>
  </sheetPr>
  <dimension ref="A1:O23"/>
  <sheetViews>
    <sheetView rightToLeft="1" view="pageBreakPreview" zoomScaleNormal="100" zoomScaleSheetLayoutView="100" workbookViewId="0">
      <selection activeCell="O12" sqref="O12"/>
    </sheetView>
  </sheetViews>
  <sheetFormatPr defaultRowHeight="12.75" x14ac:dyDescent="0.2"/>
  <cols>
    <col min="1" max="1" width="2.5703125" customWidth="1"/>
    <col min="2" max="2" width="49.7109375" customWidth="1"/>
    <col min="3" max="3" width="1.28515625" customWidth="1"/>
    <col min="4" max="4" width="11.7109375" customWidth="1"/>
    <col min="5" max="5" width="1.28515625" customWidth="1"/>
    <col min="6" max="6" width="20.7109375" customWidth="1"/>
    <col min="7" max="7" width="1.28515625" customWidth="1"/>
    <col min="8" max="8" width="15.5703125" customWidth="1"/>
    <col min="9" max="9" width="1.28515625" customWidth="1"/>
    <col min="10" max="10" width="19.42578125" customWidth="1"/>
    <col min="11" max="11" width="0.28515625" customWidth="1"/>
    <col min="13" max="13" width="12.42578125" hidden="1" customWidth="1"/>
    <col min="14" max="14" width="20.5703125" bestFit="1" customWidth="1"/>
    <col min="15" max="15" width="17.5703125" bestFit="1" customWidth="1"/>
  </cols>
  <sheetData>
    <row r="1" spans="1:15" ht="29.1" customHeight="1" x14ac:dyDescent="0.2">
      <c r="A1" s="284" t="s">
        <v>0</v>
      </c>
      <c r="B1" s="284"/>
      <c r="C1" s="284"/>
      <c r="D1" s="284"/>
      <c r="E1" s="284"/>
      <c r="F1" s="284"/>
      <c r="G1" s="284"/>
      <c r="H1" s="284"/>
      <c r="I1" s="284"/>
      <c r="J1" s="284"/>
      <c r="M1" s="27">
        <v>1933687068177</v>
      </c>
    </row>
    <row r="2" spans="1:15" ht="21.75" customHeight="1" x14ac:dyDescent="0.2">
      <c r="A2" s="284" t="s">
        <v>96</v>
      </c>
      <c r="B2" s="284"/>
      <c r="C2" s="284"/>
      <c r="D2" s="284"/>
      <c r="E2" s="284"/>
      <c r="F2" s="284"/>
      <c r="G2" s="284"/>
      <c r="H2" s="284"/>
      <c r="I2" s="284"/>
      <c r="J2" s="284"/>
    </row>
    <row r="3" spans="1:15" ht="21.75" customHeight="1" x14ac:dyDescent="0.2">
      <c r="A3" s="284" t="str">
        <f>'صورت وضعیت'!B6</f>
        <v>برای ماه منتهی به 1403/10/30</v>
      </c>
      <c r="B3" s="284"/>
      <c r="C3" s="284"/>
      <c r="D3" s="284"/>
      <c r="E3" s="284"/>
      <c r="F3" s="284"/>
      <c r="G3" s="284"/>
      <c r="H3" s="284"/>
      <c r="I3" s="284"/>
      <c r="J3" s="284"/>
    </row>
    <row r="4" spans="1:15" ht="14.45" customHeight="1" x14ac:dyDescent="0.2"/>
    <row r="5" spans="1:15" ht="27.75" customHeight="1" x14ac:dyDescent="0.2">
      <c r="A5" s="14" t="s">
        <v>97</v>
      </c>
      <c r="B5" s="14" t="s">
        <v>98</v>
      </c>
      <c r="C5" s="285"/>
      <c r="D5" s="285"/>
      <c r="E5" s="285"/>
      <c r="F5" s="285"/>
      <c r="G5" s="285"/>
      <c r="H5" s="285"/>
      <c r="I5" s="285"/>
      <c r="J5" s="285"/>
    </row>
    <row r="6" spans="1:15" ht="14.45" customHeight="1" x14ac:dyDescent="0.2"/>
    <row r="7" spans="1:15" ht="19.5" customHeight="1" x14ac:dyDescent="0.2">
      <c r="A7" s="283" t="s">
        <v>99</v>
      </c>
      <c r="B7" s="283"/>
      <c r="D7" s="1" t="s">
        <v>100</v>
      </c>
      <c r="F7" s="1" t="s">
        <v>93</v>
      </c>
      <c r="H7" s="1" t="s">
        <v>101</v>
      </c>
      <c r="J7" s="1" t="s">
        <v>102</v>
      </c>
    </row>
    <row r="8" spans="1:15" ht="21.75" customHeight="1" x14ac:dyDescent="0.2">
      <c r="A8" s="286" t="s">
        <v>103</v>
      </c>
      <c r="B8" s="286"/>
      <c r="D8" s="19" t="s">
        <v>104</v>
      </c>
      <c r="F8" s="41">
        <f>'درآمد سرمایه گذاری در سهام'!T21</f>
        <v>86083748976</v>
      </c>
      <c r="H8" s="92">
        <f>F8/$F$13*100</f>
        <v>1.5524160849806097</v>
      </c>
      <c r="I8" s="86"/>
      <c r="J8" s="92">
        <f>F8/سهام!$AE$1*100</f>
        <v>0.27047225367469963</v>
      </c>
      <c r="M8" s="55"/>
      <c r="N8" s="55"/>
      <c r="O8" s="55"/>
    </row>
    <row r="9" spans="1:15" ht="21.75" customHeight="1" x14ac:dyDescent="0.2">
      <c r="A9" s="287" t="s">
        <v>105</v>
      </c>
      <c r="B9" s="287"/>
      <c r="D9" s="20" t="s">
        <v>106</v>
      </c>
      <c r="F9" s="36">
        <f>'درآمد سرمایه گذاری در صندوق'!T14</f>
        <v>109576741511</v>
      </c>
      <c r="H9" s="92">
        <f t="shared" ref="H9:H12" si="0">F9/$F$13*100</f>
        <v>1.9760837333985641</v>
      </c>
      <c r="I9" s="86"/>
      <c r="J9" s="92">
        <f>F9/سهام!$AE$1*100</f>
        <v>0.34428644871255615</v>
      </c>
      <c r="M9" s="55"/>
      <c r="N9" s="55"/>
      <c r="O9" s="55"/>
    </row>
    <row r="10" spans="1:15" ht="21.75" customHeight="1" x14ac:dyDescent="0.2">
      <c r="A10" s="287" t="s">
        <v>107</v>
      </c>
      <c r="B10" s="287"/>
      <c r="D10" s="20" t="s">
        <v>108</v>
      </c>
      <c r="F10" s="36">
        <f>'درآمد سرمایه گذاری در اوراق به'!R40</f>
        <v>3585006293517</v>
      </c>
      <c r="H10" s="92">
        <f t="shared" si="0"/>
        <v>64.651243713423057</v>
      </c>
      <c r="I10" s="86"/>
      <c r="J10" s="92">
        <f>F10/سهام!$AE$1*100</f>
        <v>11.263969601461712</v>
      </c>
      <c r="M10" s="55"/>
      <c r="N10" s="55"/>
      <c r="O10" s="55"/>
    </row>
    <row r="11" spans="1:15" ht="21.75" customHeight="1" x14ac:dyDescent="0.2">
      <c r="A11" s="288" t="s">
        <v>109</v>
      </c>
      <c r="B11" s="288"/>
      <c r="D11" s="20" t="s">
        <v>110</v>
      </c>
      <c r="F11" s="36">
        <f>'درآمد سپرده بانکی'!H16</f>
        <v>1764433580576</v>
      </c>
      <c r="H11" s="92">
        <f t="shared" si="0"/>
        <v>31.819421249065016</v>
      </c>
      <c r="I11" s="86"/>
      <c r="J11" s="92">
        <f>F11/سهام!$AE$1*100</f>
        <v>5.54379116470359</v>
      </c>
      <c r="M11" s="55"/>
      <c r="N11" s="55"/>
      <c r="O11" s="55"/>
    </row>
    <row r="12" spans="1:15" ht="21.75" customHeight="1" x14ac:dyDescent="0.2">
      <c r="A12" s="287" t="s">
        <v>111</v>
      </c>
      <c r="B12" s="287"/>
      <c r="D12" s="21" t="s">
        <v>112</v>
      </c>
      <c r="F12" s="36">
        <f>'سایر درآمدها'!F10</f>
        <v>46314126</v>
      </c>
      <c r="H12" s="92">
        <f t="shared" si="0"/>
        <v>8.3521913275714707E-4</v>
      </c>
      <c r="I12" s="86"/>
      <c r="J12" s="92">
        <f>F12/سهام!$AE$1*100</f>
        <v>1.4551743139911834E-4</v>
      </c>
      <c r="M12" s="55"/>
      <c r="N12" s="55"/>
      <c r="O12" s="55"/>
    </row>
    <row r="13" spans="1:15" ht="21.75" customHeight="1" x14ac:dyDescent="0.2">
      <c r="A13" s="249"/>
      <c r="B13" s="249"/>
      <c r="D13" s="7"/>
      <c r="F13" s="29">
        <f>SUM(F8:F12)</f>
        <v>5545146678706</v>
      </c>
      <c r="H13" s="119">
        <f>SUM(H8:H12)</f>
        <v>100</v>
      </c>
      <c r="I13" s="86"/>
      <c r="J13" s="93">
        <f>SUM(J8:J12)</f>
        <v>17.422664985983957</v>
      </c>
      <c r="N13" s="55"/>
    </row>
    <row r="16" spans="1:15" hidden="1" x14ac:dyDescent="0.2">
      <c r="F16">
        <v>2460059365477</v>
      </c>
    </row>
    <row r="17" spans="6:6" hidden="1" x14ac:dyDescent="0.2">
      <c r="F17" s="27">
        <f>F16-F13</f>
        <v>-3085087313229</v>
      </c>
    </row>
    <row r="18" spans="6:6" hidden="1" x14ac:dyDescent="0.2"/>
    <row r="19" spans="6:6" hidden="1" x14ac:dyDescent="0.2"/>
    <row r="20" spans="6:6" hidden="1" x14ac:dyDescent="0.2"/>
    <row r="21" spans="6:6" hidden="1" x14ac:dyDescent="0.2"/>
    <row r="22" spans="6:6" hidden="1" x14ac:dyDescent="0.2"/>
    <row r="23" spans="6:6" hidden="1" x14ac:dyDescent="0.2"/>
  </sheetData>
  <sheetProtection algorithmName="SHA-512" hashValue="YUcQB1LngT5gH7H0fTDtwgm9tPWezc2YYjrnVXzc+5TXaPKun9DSZM6W5YR1VKvTzrMu9WqGKSP3emYDJnMVoA==" saltValue="oTfTorjcKQilnxEnJFDeZQ==" spinCount="100000" sheet="1" objects="1" scenarios="1" selectLockedCells="1" autoFilter="0" selectUnlockedCells="1"/>
  <mergeCells count="11">
    <mergeCell ref="A1:J1"/>
    <mergeCell ref="A2:J2"/>
    <mergeCell ref="A3:J3"/>
    <mergeCell ref="A7:B7"/>
    <mergeCell ref="A13:B13"/>
    <mergeCell ref="C5:J5"/>
    <mergeCell ref="A8:B8"/>
    <mergeCell ref="A9:B9"/>
    <mergeCell ref="A10:B10"/>
    <mergeCell ref="A11:B11"/>
    <mergeCell ref="A12:B12"/>
  </mergeCells>
  <pageMargins left="0.39" right="0.39" top="0.39" bottom="0.39" header="0" footer="0"/>
  <pageSetup paperSize="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20</vt:i4>
      </vt:variant>
      <vt:variant>
        <vt:lpstr>Named Ranges</vt:lpstr>
      </vt:variant>
      <vt:variant>
        <vt:i4>18</vt:i4>
      </vt:variant>
    </vt:vector>
  </HeadingPairs>
  <TitlesOfParts>
    <vt:vector size="38" baseType="lpstr">
      <vt:lpstr>صورت وضعیت</vt:lpstr>
      <vt:lpstr>سهام</vt:lpstr>
      <vt:lpstr>اوراق مشتقه</vt:lpstr>
      <vt:lpstr>واحدهای صندوق</vt:lpstr>
      <vt:lpstr>اوراق</vt:lpstr>
      <vt:lpstr>سپرده </vt:lpstr>
      <vt:lpstr>تعدیل قیمت</vt:lpstr>
      <vt:lpstr>سپرده</vt:lpstr>
      <vt:lpstr>درآمد</vt:lpstr>
      <vt:lpstr>درآمد سرمایه گذاری در سهام</vt:lpstr>
      <vt:lpstr>درآمد سرمایه گذاری در صندوق</vt:lpstr>
      <vt:lpstr>درآمد سرمایه گذاری در اوراق به</vt:lpstr>
      <vt:lpstr>درآمد سپرده بانکی</vt:lpstr>
      <vt:lpstr>سایر درآمدها</vt:lpstr>
      <vt:lpstr>مبالغ تخصیصی اوراق</vt:lpstr>
      <vt:lpstr>درآمد سود سهام</vt:lpstr>
      <vt:lpstr>سود اوراق بهادار</vt:lpstr>
      <vt:lpstr>سود سپرده بانکی</vt:lpstr>
      <vt:lpstr>درآمد ناشی از فروش</vt:lpstr>
      <vt:lpstr>درآمد ناشی از تغییر قیمت اوراق</vt:lpstr>
      <vt:lpstr>اوراق!Print_Area</vt:lpstr>
      <vt:lpstr>'اوراق مشتقه'!Print_Area</vt:lpstr>
      <vt:lpstr>'تعدیل قیمت'!Print_Area</vt:lpstr>
      <vt:lpstr>درآمد!Print_Area</vt:lpstr>
      <vt:lpstr>'درآمد سپرده بانکی'!Print_Area</vt:lpstr>
      <vt:lpstr>'درآمد سرمایه گذاری در اوراق به'!Print_Area</vt:lpstr>
      <vt:lpstr>'درآمد سرمایه گذاری در سهام'!Print_Area</vt:lpstr>
      <vt:lpstr>'درآمد سرمایه گذاری در صندوق'!Print_Area</vt:lpstr>
      <vt:lpstr>'درآمد سود سهام'!Print_Area</vt:lpstr>
      <vt:lpstr>'درآمد ناشی از تغییر قیمت اوراق'!Print_Area</vt:lpstr>
      <vt:lpstr>'درآمد ناشی از فروش'!Print_Area</vt:lpstr>
      <vt:lpstr>'سایر درآمدها'!Print_Area</vt:lpstr>
      <vt:lpstr>سپرده!Print_Area</vt:lpstr>
      <vt:lpstr>سهام!Print_Area</vt:lpstr>
      <vt:lpstr>'سود اوراق بهادار'!Print_Area</vt:lpstr>
      <vt:lpstr>'سود سپرده بانکی'!Print_Area</vt:lpstr>
      <vt:lpstr>'صورت وضعیت'!Print_Area</vt:lpstr>
      <vt:lpstr>'واحدهای صندوق'!Print_Area</vt:lpstr>
    </vt:vector>
  </TitlesOfParts>
  <Company>Stimulsoft Reports 2022.1.1 from 7 December 2021, .NET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Report</dc:title>
  <dc:subject>Report</dc:subject>
  <dc:creator>Majid 2116. Aghataghi</dc:creator>
  <cp:lastModifiedBy>Sahar Sadat Akhlaghi</cp:lastModifiedBy>
  <cp:lastPrinted>2024-10-26T12:58:43Z</cp:lastPrinted>
  <dcterms:created xsi:type="dcterms:W3CDTF">2024-08-28T07:34:27Z</dcterms:created>
  <dcterms:modified xsi:type="dcterms:W3CDTF">2025-01-29T14:42:46Z</dcterms:modified>
</cp:coreProperties>
</file>