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اسفند1403\"/>
    </mc:Choice>
  </mc:AlternateContent>
  <xr:revisionPtr revIDLastSave="0" documentId="13_ncr:1_{DCD9459A-112B-4D26-81C6-2AB4CC9CB01F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واحدهای صندوق" sheetId="4" r:id="rId3"/>
    <sheet name="اوراق" sheetId="5" r:id="rId4"/>
    <sheet name="سپرده " sheetId="23" r:id="rId5"/>
    <sheet name="تعدیل قیمت" sheetId="6" r:id="rId6"/>
    <sheet name="درآمد" sheetId="8" r:id="rId7"/>
    <sheet name="درآمد سرمایه گذاری در سهام" sheetId="9" r:id="rId8"/>
    <sheet name="درآمد سرمایه گذاری در صندوق" sheetId="10" r:id="rId9"/>
    <sheet name="درآمد سرمایه گذاری در اوراق به" sheetId="11" r:id="rId10"/>
    <sheet name="درآمد سپرده بانکی" sheetId="13" r:id="rId11"/>
    <sheet name="سایر درآمدها" sheetId="14" r:id="rId12"/>
    <sheet name="مبالغ تخصیصی اوراق" sheetId="22" r:id="rId13"/>
    <sheet name="سود اوراق بهادار" sheetId="17" r:id="rId14"/>
    <sheet name="سود سپرده بانکی" sheetId="18" r:id="rId15"/>
    <sheet name="درآمد ناشی از فروش" sheetId="19" r:id="rId16"/>
    <sheet name="درآمد ناشی از تغییر قیمت اوراق" sheetId="21" r:id="rId17"/>
  </sheets>
  <externalReferences>
    <externalReference r:id="rId18"/>
  </externalReferences>
  <definedNames>
    <definedName name="_xlnm._FilterDatabase" localSheetId="3" hidden="1">اوراق!$A$9:$AK$25</definedName>
    <definedName name="_xlnm._FilterDatabase" localSheetId="15" hidden="1">'درآمد ناشی از فروش'!$T$8:$AJ$8</definedName>
    <definedName name="_xlnm._FilterDatabase" localSheetId="1" hidden="1">سهام!$A$9:$AB$10</definedName>
    <definedName name="_xlnm._FilterDatabase" localSheetId="13" hidden="1">'سود اوراق بهادار'!$A$8:$T$23</definedName>
    <definedName name="_xlnm.Print_Area" localSheetId="3">اوراق!$A$1:$AL$26</definedName>
    <definedName name="_xlnm.Print_Area" localSheetId="5">'تعدیل قیمت'!$A$1:$N$10</definedName>
    <definedName name="_xlnm.Print_Area" localSheetId="6">درآمد!$A$1:$K$13</definedName>
    <definedName name="_xlnm.Print_Area" localSheetId="10">'درآمد سپرده بانکی'!$A$1:$K$19</definedName>
    <definedName name="_xlnm.Print_Area" localSheetId="9">'درآمد سرمایه گذاری در اوراق به'!$A$1:$R$26</definedName>
    <definedName name="_xlnm.Print_Area" localSheetId="7">'درآمد سرمایه گذاری در سهام'!$A$1:$W$11</definedName>
    <definedName name="_xlnm.Print_Area" localSheetId="8">'درآمد سرمایه گذاری در صندوق'!$A$1:$V$14</definedName>
    <definedName name="_xlnm.Print_Area" localSheetId="16">'درآمد ناشی از تغییر قیمت اوراق'!$A$1:$S$29</definedName>
    <definedName name="_xlnm.Print_Area" localSheetId="15">'درآمد ناشی از فروش'!$A$1:$R$11</definedName>
    <definedName name="_xlnm.Print_Area" localSheetId="11">'سایر درآمدها'!$A$1:$G$9</definedName>
    <definedName name="_xlnm.Print_Area" localSheetId="1">سهام!$A$1:$AB$11</definedName>
    <definedName name="_xlnm.Print_Area" localSheetId="13">'سود اوراق بهادار'!$A$1:$T$37</definedName>
    <definedName name="_xlnm.Print_Area" localSheetId="14">'سود سپرده بانکی'!$A$1:$N$20</definedName>
    <definedName name="_xlnm.Print_Area" localSheetId="0">'صورت وضعیت'!$B$1:$B$9</definedName>
    <definedName name="_xlnm.Print_Area" localSheetId="12">'مبالغ تخصیصی اوراق'!$A$1:$H$12</definedName>
    <definedName name="_xlnm.Print_Area" localSheetId="2">'واحدهای صندوق'!$A$1:$Z$15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1" i="2" l="1"/>
  <c r="E29" i="21"/>
  <c r="G29" i="21"/>
  <c r="I29" i="21"/>
  <c r="M29" i="21"/>
  <c r="O29" i="21"/>
  <c r="Q29" i="21"/>
  <c r="C20" i="18"/>
  <c r="E20" i="18"/>
  <c r="G20" i="18"/>
  <c r="I20" i="18"/>
  <c r="K20" i="18"/>
  <c r="M20" i="18"/>
  <c r="L22" i="11" a="1"/>
  <c r="L22" i="11" s="1"/>
  <c r="L15" i="11" a="1"/>
  <c r="L15" i="11" s="1"/>
  <c r="L9" i="11" a="1"/>
  <c r="L9" i="11" s="1"/>
  <c r="N13" i="10"/>
  <c r="N9" i="10"/>
  <c r="Q26" i="5"/>
  <c r="S26" i="5"/>
  <c r="W26" i="5"/>
  <c r="AA26" i="5"/>
  <c r="AG26" i="5"/>
  <c r="AI26" i="5"/>
  <c r="D18" i="23"/>
  <c r="F18" i="23"/>
  <c r="H18" i="23"/>
  <c r="J18" i="23"/>
  <c r="D17" i="11" a="1"/>
  <c r="D17" i="11" s="1"/>
  <c r="D12" i="11" a="1"/>
  <c r="D12" i="11" s="1"/>
  <c r="D22" i="11" a="1"/>
  <c r="D22" i="11" s="1"/>
  <c r="D11" i="11" a="1"/>
  <c r="D11" i="11" s="1"/>
  <c r="D18" i="11" a="1"/>
  <c r="D18" i="11" s="1"/>
  <c r="L17" i="11" a="1"/>
  <c r="L17" i="11" s="1"/>
  <c r="L12" i="11" a="1"/>
  <c r="L12" i="11" s="1"/>
  <c r="L11" i="11" a="1"/>
  <c r="L11" i="11" s="1"/>
  <c r="L18" i="11" a="1"/>
  <c r="L18" i="11" s="1"/>
  <c r="N11" i="10"/>
  <c r="N12" i="10"/>
  <c r="N10" i="10"/>
  <c r="N9" i="9"/>
  <c r="E11" i="19"/>
  <c r="G11" i="19"/>
  <c r="I11" i="19"/>
  <c r="M11" i="19"/>
  <c r="O11" i="19"/>
  <c r="Q11" i="19"/>
  <c r="J37" i="17" l="1"/>
  <c r="L37" i="17"/>
  <c r="N37" i="17"/>
  <c r="P37" i="17"/>
  <c r="R37" i="17"/>
  <c r="T37" i="17"/>
  <c r="F9" i="14" l="1"/>
  <c r="D9" i="14"/>
  <c r="H16" i="13"/>
  <c r="D16" i="13"/>
  <c r="F13" i="13" s="1"/>
  <c r="AK24" i="5"/>
  <c r="AK11" i="5"/>
  <c r="AK25" i="5"/>
  <c r="E15" i="4"/>
  <c r="G15" i="4"/>
  <c r="K15" i="4"/>
  <c r="O15" i="4"/>
  <c r="U15" i="4"/>
  <c r="W15" i="4"/>
  <c r="Y10" i="4"/>
  <c r="Y12" i="4"/>
  <c r="AB9" i="2"/>
  <c r="F12" i="13" l="1"/>
  <c r="F14" i="13"/>
  <c r="F10" i="13"/>
  <c r="F11" i="13"/>
  <c r="Y13" i="4"/>
  <c r="Y11" i="4"/>
  <c r="F15" i="13" l="1"/>
  <c r="F8" i="13"/>
  <c r="F9" i="13"/>
  <c r="D9" i="11" a="1"/>
  <c r="D9" i="11" s="1"/>
  <c r="D24" i="11" a="1"/>
  <c r="D24" i="11" s="1"/>
  <c r="D10" i="11" a="1"/>
  <c r="D10" i="11" s="1"/>
  <c r="D15" i="11" a="1"/>
  <c r="D15" i="11" s="1"/>
  <c r="D21" i="11" a="1"/>
  <c r="D21" i="11" s="1"/>
  <c r="L24" i="11" a="1"/>
  <c r="L24" i="11" s="1"/>
  <c r="L10" i="11" a="1"/>
  <c r="L10" i="11" s="1"/>
  <c r="L21" i="11" a="1"/>
  <c r="L21" i="11" s="1"/>
  <c r="D16" i="11" l="1" a="1"/>
  <c r="D16" i="11" s="1"/>
  <c r="D19" i="11" a="1"/>
  <c r="D19" i="11" s="1"/>
  <c r="D25" i="11" a="1"/>
  <c r="D25" i="11" s="1"/>
  <c r="D14" i="11" a="1"/>
  <c r="D14" i="11" s="1"/>
  <c r="D13" i="11" a="1"/>
  <c r="D13" i="11" s="1"/>
  <c r="D23" i="11" a="1"/>
  <c r="D23" i="11" s="1"/>
  <c r="D20" i="11" a="1"/>
  <c r="D20" i="11" s="1"/>
  <c r="L16" i="11" a="1"/>
  <c r="L16" i="11" s="1"/>
  <c r="L19" i="11" a="1"/>
  <c r="L19" i="11" s="1"/>
  <c r="L25" i="11" a="1"/>
  <c r="L25" i="11" s="1"/>
  <c r="L14" i="11" a="1"/>
  <c r="L14" i="11" s="1"/>
  <c r="L13" i="11" a="1"/>
  <c r="L13" i="11" s="1"/>
  <c r="L23" i="11" a="1"/>
  <c r="L23" i="11" s="1"/>
  <c r="L20" i="11" a="1"/>
  <c r="L20" i="11" s="1"/>
  <c r="L13" i="23" l="1"/>
  <c r="L12" i="23"/>
  <c r="L16" i="23"/>
  <c r="L14" i="23"/>
  <c r="L9" i="23"/>
  <c r="L10" i="23"/>
  <c r="L15" i="23"/>
  <c r="L17" i="23"/>
  <c r="L11" i="23"/>
  <c r="L18" i="23" l="1"/>
  <c r="J9" i="13"/>
  <c r="O26" i="5"/>
  <c r="AK22" i="5"/>
  <c r="AK19" i="5"/>
  <c r="AK18" i="5"/>
  <c r="AK23" i="5"/>
  <c r="AK13" i="5"/>
  <c r="AK15" i="5"/>
  <c r="AK17" i="5"/>
  <c r="AB10" i="2"/>
  <c r="H11" i="2"/>
  <c r="J11" i="2"/>
  <c r="R11" i="2"/>
  <c r="J10" i="13" l="1"/>
  <c r="J14" i="13" l="1"/>
  <c r="J13" i="13"/>
  <c r="J12" i="13"/>
  <c r="J11" i="13"/>
  <c r="J15" i="13"/>
  <c r="J8" i="13"/>
  <c r="D26" i="11"/>
  <c r="J16" i="13" l="1"/>
  <c r="AK21" i="5"/>
  <c r="A3" i="8" l="1"/>
  <c r="A3" i="10"/>
  <c r="A3" i="14"/>
  <c r="A3" i="21"/>
  <c r="A3" i="19"/>
  <c r="A3" i="18"/>
  <c r="F6" i="14"/>
  <c r="F11" i="8"/>
  <c r="L26" i="11"/>
  <c r="O11" i="9"/>
  <c r="N24" i="11" l="1" a="1"/>
  <c r="N24" i="11" s="1"/>
  <c r="N20" i="11" a="1"/>
  <c r="N20" i="11" s="1"/>
  <c r="P9" i="10"/>
  <c r="F11" i="11"/>
  <c r="J11" i="11" s="1"/>
  <c r="N11" i="11" a="1"/>
  <c r="N11" i="11" s="1"/>
  <c r="P9" i="9"/>
  <c r="F12" i="11"/>
  <c r="N22" i="11" a="1"/>
  <c r="N22" i="11" s="1"/>
  <c r="P13" i="10"/>
  <c r="F17" i="11"/>
  <c r="N17" i="11" a="1"/>
  <c r="N17" i="11" s="1"/>
  <c r="P11" i="10"/>
  <c r="N12" i="11" a="1"/>
  <c r="N12" i="11" s="1"/>
  <c r="P12" i="10"/>
  <c r="F22" i="11"/>
  <c r="P10" i="10"/>
  <c r="P10" i="9"/>
  <c r="P9" i="11" a="1"/>
  <c r="P9" i="11" s="1"/>
  <c r="H11" i="11" a="1"/>
  <c r="H11" i="11" s="1"/>
  <c r="P11" i="11" a="1"/>
  <c r="P11" i="11" s="1"/>
  <c r="R10" i="10"/>
  <c r="H12" i="11" a="1"/>
  <c r="H12" i="11" s="1"/>
  <c r="R9" i="10"/>
  <c r="H17" i="11" a="1"/>
  <c r="H17" i="11" s="1"/>
  <c r="P17" i="11" a="1"/>
  <c r="P17" i="11" s="1"/>
  <c r="R11" i="10"/>
  <c r="R10" i="9"/>
  <c r="P12" i="11" a="1"/>
  <c r="P12" i="11" s="1"/>
  <c r="R12" i="10"/>
  <c r="R9" i="9"/>
  <c r="T9" i="9" s="1"/>
  <c r="H22" i="11" a="1"/>
  <c r="H22" i="11" s="1"/>
  <c r="P22" i="11" a="1"/>
  <c r="P22" i="11" s="1"/>
  <c r="R13" i="10"/>
  <c r="F9" i="9" a="1"/>
  <c r="F9" i="9" s="1"/>
  <c r="F10" i="9" a="1"/>
  <c r="F10" i="9" s="1"/>
  <c r="F13" i="10" a="1"/>
  <c r="F13" i="10" s="1"/>
  <c r="F10" i="10" a="1"/>
  <c r="F10" i="10" s="1"/>
  <c r="F9" i="10" a="1"/>
  <c r="F9" i="10" s="1"/>
  <c r="F11" i="10" a="1"/>
  <c r="F11" i="10" s="1"/>
  <c r="F12" i="10" a="1"/>
  <c r="F12" i="10" s="1"/>
  <c r="H10" i="10" a="1"/>
  <c r="H10" i="10" s="1"/>
  <c r="H11" i="10" a="1"/>
  <c r="H11" i="10" s="1"/>
  <c r="H12" i="10" a="1"/>
  <c r="H12" i="10" s="1"/>
  <c r="H9" i="10" a="1"/>
  <c r="H9" i="10" s="1"/>
  <c r="H14" i="10" s="1"/>
  <c r="H13" i="10" a="1"/>
  <c r="H13" i="10" s="1"/>
  <c r="H24" i="11" a="1"/>
  <c r="H24" i="11" s="1"/>
  <c r="H21" i="11" a="1"/>
  <c r="H21" i="11" s="1"/>
  <c r="H13" i="11" a="1"/>
  <c r="H13" i="11" s="1"/>
  <c r="H20" i="11" a="1"/>
  <c r="H20" i="11" s="1"/>
  <c r="H23" i="11" a="1"/>
  <c r="H23" i="11" s="1"/>
  <c r="H16" i="11" a="1"/>
  <c r="H16" i="11" s="1"/>
  <c r="H14" i="11" a="1"/>
  <c r="H14" i="11" s="1"/>
  <c r="H10" i="11" a="1"/>
  <c r="H10" i="11" s="1"/>
  <c r="H18" i="11" a="1"/>
  <c r="H18" i="11" s="1"/>
  <c r="H15" i="11" a="1"/>
  <c r="H15" i="11" s="1"/>
  <c r="H25" i="11" a="1"/>
  <c r="H25" i="11" s="1"/>
  <c r="H19" i="11" a="1"/>
  <c r="H19" i="11" s="1"/>
  <c r="H9" i="11" a="1"/>
  <c r="H9" i="11" s="1"/>
  <c r="F10" i="11"/>
  <c r="F18" i="11"/>
  <c r="F15" i="11"/>
  <c r="F25" i="11"/>
  <c r="F9" i="11"/>
  <c r="F24" i="11"/>
  <c r="F21" i="11"/>
  <c r="N9" i="11" a="1"/>
  <c r="N9" i="11" s="1"/>
  <c r="F13" i="11"/>
  <c r="F20" i="11"/>
  <c r="F23" i="11"/>
  <c r="F19" i="11"/>
  <c r="F14" i="11"/>
  <c r="F16" i="11"/>
  <c r="N10" i="11" a="1"/>
  <c r="N10" i="11" s="1"/>
  <c r="N19" i="11" a="1"/>
  <c r="N19" i="11" s="1"/>
  <c r="N16" i="11" a="1"/>
  <c r="N16" i="11" s="1"/>
  <c r="N13" i="11" a="1"/>
  <c r="N13" i="11" s="1"/>
  <c r="N15" i="11" a="1"/>
  <c r="N15" i="11" s="1"/>
  <c r="N18" i="11" a="1"/>
  <c r="N18" i="11" s="1"/>
  <c r="N21" i="11" a="1"/>
  <c r="N21" i="11" s="1"/>
  <c r="N23" i="11" a="1"/>
  <c r="N23" i="11" s="1"/>
  <c r="N25" i="11" a="1"/>
  <c r="N25" i="11" s="1"/>
  <c r="N14" i="11" a="1"/>
  <c r="N14" i="11" s="1"/>
  <c r="P24" i="11" a="1"/>
  <c r="P24" i="11" s="1"/>
  <c r="P14" i="11" a="1"/>
  <c r="P14" i="11" s="1"/>
  <c r="P15" i="11" a="1"/>
  <c r="P15" i="11" s="1"/>
  <c r="P19" i="11" a="1"/>
  <c r="P19" i="11" s="1"/>
  <c r="P25" i="11" a="1"/>
  <c r="P25" i="11" s="1"/>
  <c r="P21" i="11" a="1"/>
  <c r="P21" i="11" s="1"/>
  <c r="P18" i="11" a="1"/>
  <c r="P18" i="11" s="1"/>
  <c r="P13" i="11" a="1"/>
  <c r="P13" i="11" s="1"/>
  <c r="P10" i="11" a="1"/>
  <c r="P10" i="11" s="1"/>
  <c r="P20" i="11" a="1"/>
  <c r="P20" i="11" s="1"/>
  <c r="P16" i="11" a="1"/>
  <c r="P16" i="11" s="1"/>
  <c r="P23" i="11" a="1"/>
  <c r="P23" i="11" s="1"/>
  <c r="H9" i="9"/>
  <c r="H10" i="9"/>
  <c r="A3" i="9"/>
  <c r="C7" i="6"/>
  <c r="AK10" i="5"/>
  <c r="AK14" i="5"/>
  <c r="AK12" i="5"/>
  <c r="AK20" i="5"/>
  <c r="AK16" i="5"/>
  <c r="AK9" i="5"/>
  <c r="A3" i="5"/>
  <c r="O6" i="5"/>
  <c r="AC6" i="5"/>
  <c r="Y14" i="4"/>
  <c r="Y15" i="4" s="1"/>
  <c r="Q7" i="4"/>
  <c r="C7" i="4"/>
  <c r="A3" i="4"/>
  <c r="X11" i="2"/>
  <c r="A3" i="2"/>
  <c r="R22" i="11" l="1"/>
  <c r="R14" i="10"/>
  <c r="J22" i="11"/>
  <c r="R17" i="11"/>
  <c r="J12" i="11"/>
  <c r="T9" i="10"/>
  <c r="P14" i="10"/>
  <c r="J17" i="11"/>
  <c r="R12" i="11"/>
  <c r="R11" i="11"/>
  <c r="F14" i="10"/>
  <c r="J11" i="10"/>
  <c r="L11" i="10" s="1"/>
  <c r="J13" i="10"/>
  <c r="L13" i="10" s="1"/>
  <c r="J9" i="10"/>
  <c r="J10" i="10"/>
  <c r="L10" i="10" s="1"/>
  <c r="J12" i="10"/>
  <c r="L12" i="10" s="1"/>
  <c r="J13" i="11"/>
  <c r="J15" i="11"/>
  <c r="J10" i="11"/>
  <c r="J24" i="11"/>
  <c r="J14" i="11"/>
  <c r="J9" i="11"/>
  <c r="J16" i="11"/>
  <c r="J25" i="11"/>
  <c r="R18" i="11"/>
  <c r="P11" i="9"/>
  <c r="R19" i="11"/>
  <c r="R15" i="11"/>
  <c r="R20" i="11"/>
  <c r="R14" i="11"/>
  <c r="R13" i="11"/>
  <c r="R21" i="11"/>
  <c r="R11" i="9"/>
  <c r="J20" i="11"/>
  <c r="J23" i="11"/>
  <c r="J19" i="11"/>
  <c r="R16" i="11"/>
  <c r="J18" i="11"/>
  <c r="R24" i="11"/>
  <c r="R25" i="11"/>
  <c r="J21" i="11"/>
  <c r="R9" i="11"/>
  <c r="R10" i="11"/>
  <c r="R23" i="11"/>
  <c r="AK26" i="5"/>
  <c r="P26" i="11"/>
  <c r="N26" i="11"/>
  <c r="F11" i="9"/>
  <c r="F26" i="11"/>
  <c r="H11" i="9"/>
  <c r="H26" i="11"/>
  <c r="AB11" i="2"/>
  <c r="A3" i="22"/>
  <c r="A3" i="13"/>
  <c r="A3" i="11"/>
  <c r="L9" i="10" l="1"/>
  <c r="L14" i="10" s="1"/>
  <c r="J14" i="10"/>
  <c r="T13" i="10"/>
  <c r="T12" i="10"/>
  <c r="T10" i="10"/>
  <c r="T11" i="10"/>
  <c r="R26" i="11"/>
  <c r="F10" i="8" s="1"/>
  <c r="J26" i="11"/>
  <c r="D9" i="9"/>
  <c r="J9" i="9" s="1"/>
  <c r="L9" i="9" s="1"/>
  <c r="N10" i="9"/>
  <c r="T10" i="9" s="1"/>
  <c r="D10" i="9"/>
  <c r="J10" i="9" s="1"/>
  <c r="L10" i="9" s="1"/>
  <c r="F12" i="8"/>
  <c r="E9" i="22"/>
  <c r="E8" i="22"/>
  <c r="A2" i="22"/>
  <c r="A1" i="22"/>
  <c r="T14" i="10" l="1"/>
  <c r="F9" i="8" s="1"/>
  <c r="J9" i="8" s="1"/>
  <c r="N11" i="9"/>
  <c r="D11" i="9"/>
  <c r="F16" i="13"/>
  <c r="J12" i="8"/>
  <c r="J11" i="8"/>
  <c r="J10" i="8"/>
  <c r="T11" i="9" l="1"/>
  <c r="J11" i="9"/>
  <c r="L11" i="9"/>
  <c r="F8" i="8" l="1"/>
  <c r="J8" i="8" s="1"/>
  <c r="J13" i="8" s="1"/>
  <c r="F13" i="8" l="1"/>
  <c r="V9" i="10" s="1"/>
  <c r="V10" i="10" l="1"/>
  <c r="V12" i="10"/>
  <c r="V11" i="10"/>
  <c r="H12" i="8"/>
  <c r="F17" i="8"/>
  <c r="V13" i="10"/>
  <c r="H11" i="8"/>
  <c r="V10" i="9"/>
  <c r="V9" i="9"/>
  <c r="H9" i="8"/>
  <c r="H8" i="8"/>
  <c r="H10" i="8"/>
  <c r="H13" i="8" l="1"/>
  <c r="V14" i="10"/>
  <c r="V1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<sst xmlns="http://schemas.openxmlformats.org/spreadsheetml/2006/main" count="519" uniqueCount="198">
  <si>
    <t>صندوق سرمایه‌گذاری تداوم اطمینان تمدن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</si>
  <si>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</si>
  <si>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</si>
  <si>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</si>
  <si>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</si>
  <si>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</si>
  <si>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</si>
  <si>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</si>
  <si>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</si>
  <si>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</si>
  <si>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</si>
  <si>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</si>
  <si>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</si>
  <si>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سرمایه گذاری تامین اجتماعی</t>
  </si>
  <si>
    <t>جمع</t>
  </si>
  <si>
    <t>نرخ سود موثر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</si>
  <si>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</si>
  <si>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</si>
  <si>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</si>
  <si>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</si>
  <si>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</si>
  <si>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</si>
  <si>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س.آرمان آتیه درخشان مس-س</t>
  </si>
  <si>
    <t>صندوق س.پشتوانه طلا تابان تمدن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</si>
  <si>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</si>
  <si>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</si>
  <si>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</si>
  <si>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</si>
  <si>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</si>
  <si>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</si>
  <si>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بله</t>
  </si>
  <si>
    <t>اسناد خزانه-م1بودجه01-040326</t>
  </si>
  <si>
    <t>1401/02/26</t>
  </si>
  <si>
    <t>1404/03/26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</si>
  <si>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</si>
  <si>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</si>
  <si>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</si>
  <si>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</si>
  <si>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</si>
  <si>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</si>
  <si>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</si>
  <si>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</si>
  <si>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</si>
  <si>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</si>
  <si>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</si>
  <si>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</si>
  <si>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</si>
  <si>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</si>
  <si>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</si>
  <si>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</si>
  <si>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</si>
  <si>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</si>
  <si>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</si>
  <si>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</si>
  <si>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</si>
  <si>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</si>
  <si>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</si>
  <si>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</si>
  <si>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</si>
  <si>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</si>
  <si>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</si>
  <si>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</si>
  <si>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</si>
  <si>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</si>
  <si>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</si>
  <si>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</si>
  <si>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</si>
  <si>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</si>
  <si>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</si>
  <si>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</si>
  <si>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</si>
  <si>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</si>
  <si>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</si>
  <si>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</si>
  <si>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</si>
  <si>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</si>
  <si>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</si>
  <si>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</si>
  <si>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</si>
  <si>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</si>
  <si>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</si>
  <si>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</si>
  <si>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</si>
  <si>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</si>
  <si>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</si>
  <si>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</si>
  <si>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</si>
  <si>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</si>
  <si>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</si>
  <si>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</si>
  <si>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</si>
  <si>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</si>
  <si>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</si>
  <si>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</si>
  <si>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</si>
  <si>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</si>
  <si>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</si>
  <si>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</si>
  <si>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</si>
  <si>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</si>
  <si>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</si>
  <si>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</si>
  <si>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هزینه تنزیل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</si>
  <si>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</si>
  <si>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</si>
  <si>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</si>
  <si>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</si>
  <si>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</si>
  <si>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</si>
  <si>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</si>
  <si>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</si>
  <si>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</si>
  <si>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</si>
  <si>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</si>
  <si>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</si>
  <si>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</si>
  <si>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</si>
  <si>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</si>
  <si>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</si>
  <si>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</si>
  <si>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</si>
  <si>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</si>
  <si>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</si>
  <si>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</si>
  <si>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</si>
  <si>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</si>
  <si>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</si>
  <si>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</si>
  <si>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</si>
  <si>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</si>
  <si>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</si>
  <si>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بانک گردشگری</t>
  </si>
  <si>
    <t>خالص دارایی</t>
  </si>
  <si>
    <t>صکوک مرابحه دیران72-3ماهه23%</t>
  </si>
  <si>
    <t>مشارکت ش شیراز312-3ماهه18%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</si>
  <si>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</si>
  <si>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</si>
  <si>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</si>
  <si>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</si>
  <si>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</si>
  <si>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</si>
  <si>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</si>
  <si>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موسسه اعتباری ملل</t>
  </si>
  <si>
    <t>بانک رفاه</t>
  </si>
  <si>
    <t xml:space="preserve"> تنزیل سود بانک</t>
  </si>
  <si>
    <t xml:space="preserve"> مختلف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</si>
  <si>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</si>
  <si>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</si>
  <si>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</si>
  <si>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</si>
  <si>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</si>
  <si>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</si>
  <si>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</si>
  <si>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</si>
  <si>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</si>
  <si>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</si>
  <si>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</si>
  <si>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</si>
  <si>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</si>
  <si>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</si>
  <si>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 xml:space="preserve"> </t>
  </si>
  <si>
    <t xml:space="preserve"> بانک پاسارگاد </t>
  </si>
  <si>
    <t xml:space="preserve"> بانک صادرات </t>
  </si>
  <si>
    <t xml:space="preserve"> بانک ملت</t>
  </si>
  <si>
    <t xml:space="preserve"> بانک خاورمیانه </t>
  </si>
  <si>
    <t xml:space="preserve"> موسسه اعتباری ملل </t>
  </si>
  <si>
    <t xml:space="preserve">سپرده کوتاه مدت بانک تجارت </t>
  </si>
  <si>
    <t xml:space="preserve">سپرده کوتاه مدت بانک خاورمیانه  </t>
  </si>
  <si>
    <t xml:space="preserve">سپرده کوتاه مدت بانک پاسارگاد  </t>
  </si>
  <si>
    <t xml:space="preserve">سپرده کوتاه مدت بانک صادرات </t>
  </si>
  <si>
    <t xml:space="preserve">سپرده کوتاه مدت بانک ملت بورس </t>
  </si>
  <si>
    <t>سپرده کوتاه مدت موسسه اعتباری ملل</t>
  </si>
  <si>
    <t xml:space="preserve">سپرده کوتاه مدت بانک گردشگری </t>
  </si>
  <si>
    <t>سپرده کوتاه مدت بانک رفاه</t>
  </si>
  <si>
    <t>صندوق س. شاخصی کیان-س</t>
  </si>
  <si>
    <t>مرابحه عام دولت102-ش.خ031211</t>
  </si>
  <si>
    <t>مرابحه عام دولت161-ش.خ040329</t>
  </si>
  <si>
    <t>مشارکت ش اصفهان512-3ماهه18%</t>
  </si>
  <si>
    <t>1400/12/11</t>
  </si>
  <si>
    <t>1403/12/11</t>
  </si>
  <si>
    <t>1403/03/29</t>
  </si>
  <si>
    <t>1404/03/28</t>
  </si>
  <si>
    <t>1401/12/28</t>
  </si>
  <si>
    <t>1405/12/28</t>
  </si>
  <si>
    <t>1403/11/30</t>
  </si>
  <si>
    <t>برای ماه منتهی به 1403/12/30</t>
  </si>
  <si>
    <t>1403/12/30</t>
  </si>
  <si>
    <t>صندوق س سروسودمند مدبران-سهام</t>
  </si>
  <si>
    <t>صندوق سرمایه گذاری عقیق-سهام</t>
  </si>
  <si>
    <t>صکوک مرابحه دسبحان712-3ماهه23%</t>
  </si>
  <si>
    <t>مرابحه عام دولت203-ش.خ050807</t>
  </si>
  <si>
    <t>1403/12/26</t>
  </si>
  <si>
    <t>1407/12/26</t>
  </si>
  <si>
    <t>1403/12/07</t>
  </si>
  <si>
    <t>1406/07/07</t>
  </si>
  <si>
    <t>3.06%</t>
  </si>
  <si>
    <t>-1.19%</t>
  </si>
  <si>
    <t>وراق مشارکت صکوک مرابحه دسبحان712-3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</si>
</sst>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"/>
    <numFmt numFmtId="176" formatCode=";;;"/>
    <numFmt numFmtId="177" formatCode="\:"/>
  </numFmts>
  <fonts count="29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6"/>
      <color rgb="FF000000"/>
      <name val="B Nazanin"/>
      <charset val="178"/>
    </font>
    <font>
      <sz val="11"/>
      <color theme="1"/>
      <name val="B Mitra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267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3" fontId="9" fillId="0" borderId="5" xfId="0" applyNumberFormat="1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11" fillId="0" borderId="2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3" fontId="9" fillId="0" borderId="0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1" fillId="0" borderId="0" xfId="0" applyNumberFormat="1" applyFont="1" applyFill="1" applyAlignment="1">
      <alignment horizontal="center" vertical="top"/>
    </xf>
    <xf numFmtId="3" fontId="11" fillId="0" borderId="0" xfId="0" applyNumberFormat="1" applyFont="1" applyFill="1" applyBorder="1" applyAlignment="1">
      <alignment horizontal="center" vertical="top"/>
    </xf>
    <xf numFmtId="3" fontId="11" fillId="0" borderId="2" xfId="0" applyNumberFormat="1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center" wrapText="1"/>
    </xf>
    <xf numFmtId="165" fontId="11" fillId="0" borderId="0" xfId="0" applyNumberFormat="1" applyFont="1" applyFill="1" applyAlignment="1">
      <alignment horizontal="center" vertical="top"/>
    </xf>
    <xf numFmtId="166" fontId="13" fillId="0" borderId="0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5" fillId="0" borderId="0" xfId="4" applyAlignment="1">
      <alignment horizontal="left"/>
    </xf>
    <xf numFmtId="165" fontId="14" fillId="0" borderId="9" xfId="3" applyNumberFormat="1" applyFont="1" applyFill="1" applyBorder="1" applyAlignment="1">
      <alignment horizontal="center" vertical="center" wrapText="1" readingOrder="2"/>
    </xf>
    <xf numFmtId="165" fontId="14" fillId="0" borderId="10" xfId="3" applyNumberFormat="1" applyFont="1" applyFill="1" applyBorder="1" applyAlignment="1">
      <alignment horizontal="center" vertical="center" wrapText="1" readingOrder="2"/>
    </xf>
    <xf numFmtId="165" fontId="14" fillId="0" borderId="11" xfId="3" applyNumberFormat="1" applyFont="1" applyFill="1" applyBorder="1" applyAlignment="1">
      <alignment horizontal="center" vertical="center" wrapText="1" readingOrder="2"/>
    </xf>
    <xf numFmtId="165" fontId="17" fillId="0" borderId="12" xfId="3" applyNumberFormat="1" applyFont="1" applyFill="1" applyBorder="1" applyAlignment="1">
      <alignment horizontal="center" vertical="center" wrapText="1" readingOrder="2"/>
    </xf>
    <xf numFmtId="165" fontId="17" fillId="0" borderId="13" xfId="3" applyNumberFormat="1" applyFont="1" applyFill="1" applyBorder="1" applyAlignment="1">
      <alignment horizontal="center" vertical="center" wrapText="1" readingOrder="2"/>
    </xf>
    <xf numFmtId="9" fontId="17" fillId="0" borderId="13" xfId="5" applyNumberFormat="1" applyFont="1" applyFill="1" applyBorder="1" applyAlignment="1">
      <alignment horizontal="center" vertical="center" wrapText="1" readingOrder="2"/>
    </xf>
    <xf numFmtId="0" fontId="9" fillId="0" borderId="14" xfId="0" applyFont="1" applyFill="1" applyBorder="1" applyAlignment="1">
      <alignment horizontal="center" vertical="center" wrapText="1"/>
    </xf>
    <xf numFmtId="3" fontId="9" fillId="0" borderId="5" xfId="0" applyNumberFormat="1" applyFont="1" applyFill="1" applyBorder="1" applyAlignment="1">
      <alignment horizontal="right" vertical="top"/>
    </xf>
    <xf numFmtId="0" fontId="19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9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9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vertical="top"/>
    </xf>
    <xf numFmtId="170" fontId="11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1" fillId="0" borderId="0" xfId="1" applyNumberFormat="1" applyFont="1" applyFill="1" applyAlignment="1">
      <alignment horizontal="center" vertical="top"/>
    </xf>
    <xf numFmtId="170" fontId="11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9" fillId="0" borderId="5" xfId="1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center" readingOrder="2"/>
    </xf>
    <xf numFmtId="0" fontId="9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9" fontId="10" fillId="0" borderId="0" xfId="1" applyNumberFormat="1" applyFont="1" applyFill="1" applyAlignment="1">
      <alignment horizontal="right" vertical="center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1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1" fillId="0" borderId="0" xfId="1" applyNumberFormat="1" applyFont="1" applyFill="1" applyBorder="1" applyAlignment="1">
      <alignment horizontal="center" vertical="top"/>
    </xf>
    <xf numFmtId="165" fontId="9" fillId="0" borderId="5" xfId="1" applyNumberFormat="1" applyFont="1" applyFill="1" applyBorder="1" applyAlignment="1">
      <alignment horizontal="center" vertical="top"/>
    </xf>
    <xf numFmtId="165" fontId="9" fillId="0" borderId="6" xfId="1" applyNumberFormat="1" applyFont="1" applyFill="1" applyBorder="1" applyAlignment="1">
      <alignment horizontal="center" vertical="top"/>
    </xf>
    <xf numFmtId="172" fontId="11" fillId="0" borderId="0" xfId="1" applyNumberFormat="1" applyFont="1" applyFill="1" applyAlignment="1">
      <alignment horizontal="center" vertical="top"/>
    </xf>
    <xf numFmtId="172" fontId="11" fillId="0" borderId="0" xfId="1" applyNumberFormat="1" applyFont="1" applyFill="1" applyBorder="1" applyAlignment="1">
      <alignment horizontal="center" vertical="top"/>
    </xf>
    <xf numFmtId="173" fontId="11" fillId="0" borderId="0" xfId="1" applyNumberFormat="1" applyFont="1" applyFill="1" applyAlignment="1">
      <alignment horizontal="center" vertical="top"/>
    </xf>
    <xf numFmtId="173" fontId="9" fillId="0" borderId="6" xfId="1" applyNumberFormat="1" applyFont="1" applyFill="1" applyBorder="1" applyAlignment="1">
      <alignment horizontal="center" vertical="top"/>
    </xf>
    <xf numFmtId="165" fontId="11" fillId="0" borderId="0" xfId="1" applyNumberFormat="1" applyFont="1" applyFill="1" applyAlignment="1">
      <alignment vertical="top"/>
    </xf>
    <xf numFmtId="168" fontId="9" fillId="0" borderId="3" xfId="1" applyNumberFormat="1" applyFont="1" applyFill="1" applyBorder="1" applyAlignment="1">
      <alignment horizontal="center" vertical="center" wrapText="1"/>
    </xf>
    <xf numFmtId="172" fontId="9" fillId="0" borderId="5" xfId="1" applyNumberFormat="1" applyFont="1" applyFill="1" applyBorder="1" applyAlignment="1">
      <alignment horizontal="center" vertical="top"/>
    </xf>
    <xf numFmtId="171" fontId="11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1" fillId="0" borderId="0" xfId="0" applyFont="1" applyAlignment="1">
      <alignment horizontal="left"/>
    </xf>
    <xf numFmtId="170" fontId="11" fillId="0" borderId="0" xfId="1" applyNumberFormat="1" applyFont="1" applyFill="1" applyAlignment="1">
      <alignment horizontal="center" vertical="center"/>
    </xf>
    <xf numFmtId="170" fontId="9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1" fillId="0" borderId="0" xfId="1" applyNumberFormat="1" applyFont="1" applyFill="1" applyAlignment="1">
      <alignment vertical="top"/>
    </xf>
    <xf numFmtId="170" fontId="13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1" fillId="0" borderId="0" xfId="1" applyNumberFormat="1" applyFont="1" applyFill="1" applyBorder="1" applyAlignment="1">
      <alignment vertical="center"/>
    </xf>
    <xf numFmtId="170" fontId="9" fillId="0" borderId="8" xfId="1" applyNumberFormat="1" applyFont="1" applyFill="1" applyBorder="1" applyAlignment="1">
      <alignment vertical="center"/>
    </xf>
    <xf numFmtId="165" fontId="11" fillId="0" borderId="0" xfId="0" applyNumberFormat="1" applyFont="1" applyFill="1" applyAlignment="1">
      <alignment horizontal="center" vertical="center"/>
    </xf>
    <xf numFmtId="174" fontId="11" fillId="0" borderId="0" xfId="1" applyNumberFormat="1" applyFont="1" applyFill="1" applyAlignment="1">
      <alignment horizontal="center" vertical="center"/>
    </xf>
    <xf numFmtId="3" fontId="9" fillId="0" borderId="5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right" vertical="top"/>
    </xf>
    <xf numFmtId="0" fontId="11" fillId="0" borderId="0" xfId="0" applyFont="1" applyFill="1" applyAlignment="1">
      <alignment horizontal="right" vertical="top"/>
    </xf>
    <xf numFmtId="0" fontId="23" fillId="0" borderId="0" xfId="0" applyFont="1" applyAlignment="1">
      <alignment horizontal="left"/>
    </xf>
    <xf numFmtId="3" fontId="23" fillId="0" borderId="0" xfId="0" applyNumberFormat="1" applyFont="1" applyAlignment="1">
      <alignment horizontal="left"/>
    </xf>
    <xf numFmtId="0" fontId="23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68" fontId="23" fillId="0" borderId="0" xfId="1" applyNumberFormat="1" applyFont="1" applyAlignment="1">
      <alignment horizontal="left"/>
    </xf>
    <xf numFmtId="170" fontId="23" fillId="0" borderId="0" xfId="1" applyNumberFormat="1" applyFont="1" applyAlignment="1">
      <alignment horizontal="left"/>
    </xf>
    <xf numFmtId="3" fontId="5" fillId="0" borderId="15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1" fillId="0" borderId="0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1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1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1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9" fillId="0" borderId="8" xfId="0" applyFont="1" applyFill="1" applyBorder="1" applyAlignment="1">
      <alignment vertical="top"/>
    </xf>
    <xf numFmtId="165" fontId="9" fillId="0" borderId="15" xfId="1" applyNumberFormat="1" applyFont="1" applyFill="1" applyBorder="1" applyAlignment="1">
      <alignment horizontal="center" vertical="top"/>
    </xf>
    <xf numFmtId="168" fontId="11" fillId="0" borderId="0" xfId="1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37" fontId="11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0" fontId="23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5" fontId="11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3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3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10" fontId="11" fillId="0" borderId="0" xfId="6" applyNumberFormat="1" applyFont="1" applyFill="1" applyAlignment="1">
      <alignment horizontal="center" vertical="top"/>
    </xf>
    <xf numFmtId="10" fontId="11" fillId="0" borderId="0" xfId="1" applyNumberFormat="1" applyFont="1" applyFill="1" applyAlignment="1">
      <alignment horizontal="center" vertical="top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left"/>
    </xf>
    <xf numFmtId="0" fontId="11" fillId="0" borderId="8" xfId="0" applyFont="1" applyBorder="1" applyAlignment="1">
      <alignment horizontal="left"/>
    </xf>
    <xf numFmtId="0" fontId="9" fillId="0" borderId="1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7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4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37" fontId="23" fillId="0" borderId="0" xfId="0" applyNumberFormat="1" applyFont="1" applyAlignment="1">
      <alignment horizontal="center"/>
    </xf>
    <xf numFmtId="0" fontId="16" fillId="0" borderId="0" xfId="0" applyFont="1" applyFill="1" applyAlignment="1">
      <alignment horizontal="right" vertical="center" readingOrder="2"/>
    </xf>
    <xf numFmtId="0" fontId="16" fillId="0" borderId="0" xfId="0" applyFont="1" applyFill="1" applyAlignment="1">
      <alignment vertical="center"/>
    </xf>
    <xf numFmtId="170" fontId="11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1" fillId="0" borderId="6" xfId="1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9" fillId="0" borderId="0" xfId="0" applyFont="1" applyFill="1" applyAlignment="1">
      <alignment horizontal="right" vertical="top"/>
    </xf>
    <xf numFmtId="3" fontId="0" fillId="0" borderId="0" xfId="0" applyNumberFormat="1" applyFill="1" applyAlignment="1">
      <alignment horizontal="left"/>
    </xf>
    <xf numFmtId="3" fontId="6" fillId="0" borderId="0" xfId="0" applyNumberFormat="1" applyFont="1" applyAlignment="1">
      <alignment horizontal="left"/>
    </xf>
    <xf numFmtId="176" fontId="23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0" fillId="0" borderId="2" xfId="0" applyFill="1" applyBorder="1" applyAlignment="1">
      <alignment horizontal="left"/>
    </xf>
    <xf numFmtId="170" fontId="0" fillId="0" borderId="0" xfId="1" applyNumberFormat="1" applyFont="1" applyFill="1" applyAlignment="1">
      <alignment horizontal="left"/>
    </xf>
    <xf numFmtId="37" fontId="13" fillId="0" borderId="0" xfId="1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left"/>
    </xf>
    <xf numFmtId="37" fontId="4" fillId="0" borderId="6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right" vertical="top"/>
    </xf>
    <xf numFmtId="0" fontId="26" fillId="0" borderId="0" xfId="0" applyFont="1" applyAlignment="1">
      <alignment horizontal="left"/>
    </xf>
    <xf numFmtId="0" fontId="26" fillId="0" borderId="0" xfId="0" applyFont="1" applyFill="1" applyAlignment="1">
      <alignment horizontal="left"/>
    </xf>
    <xf numFmtId="3" fontId="26" fillId="0" borderId="0" xfId="0" applyNumberFormat="1" applyFont="1" applyFill="1" applyAlignment="1">
      <alignment horizontal="left"/>
    </xf>
    <xf numFmtId="0" fontId="27" fillId="0" borderId="0" xfId="0" applyFont="1" applyFill="1" applyAlignment="1">
      <alignment horizontal="right" vertical="top"/>
    </xf>
    <xf numFmtId="0" fontId="27" fillId="2" borderId="0" xfId="0" applyFont="1" applyFill="1" applyAlignment="1">
      <alignment horizontal="right" vertical="top"/>
    </xf>
    <xf numFmtId="0" fontId="0" fillId="2" borderId="0" xfId="0" applyFill="1" applyAlignment="1">
      <alignment horizontal="left"/>
    </xf>
    <xf numFmtId="37" fontId="11" fillId="2" borderId="0" xfId="1" applyNumberFormat="1" applyFont="1" applyFill="1" applyAlignment="1">
      <alignment horizontal="center" vertical="top"/>
    </xf>
    <xf numFmtId="0" fontId="26" fillId="2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167" fontId="17" fillId="0" borderId="13" xfId="5" applyNumberFormat="1" applyFont="1" applyFill="1" applyBorder="1" applyAlignment="1">
      <alignment horizontal="center" vertical="center" wrapText="1" readingOrder="2"/>
    </xf>
    <xf numFmtId="174" fontId="9" fillId="0" borderId="8" xfId="1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38" fontId="28" fillId="0" borderId="17" xfId="0" applyNumberFormat="1" applyFont="1" applyBorder="1" applyAlignment="1">
      <alignment horizontal="center" vertical="center" readingOrder="2"/>
    </xf>
    <xf numFmtId="177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174" fontId="0" fillId="0" borderId="0" xfId="1" applyNumberFormat="1" applyFont="1" applyBorder="1" applyAlignment="1"/>
    <xf numFmtId="9" fontId="11" fillId="0" borderId="0" xfId="6" applyFont="1" applyFill="1" applyBorder="1" applyAlignment="1">
      <alignment vertical="center"/>
    </xf>
    <xf numFmtId="9" fontId="11" fillId="0" borderId="6" xfId="6" applyFont="1" applyFill="1" applyBorder="1" applyAlignment="1">
      <alignment vertical="center"/>
    </xf>
    <xf numFmtId="9" fontId="11" fillId="0" borderId="0" xfId="6" applyFont="1" applyFill="1" applyBorder="1" applyAlignment="1">
      <alignment horizontal="center" vertical="top"/>
    </xf>
    <xf numFmtId="9" fontId="9" fillId="0" borderId="5" xfId="6" applyFont="1" applyFill="1" applyBorder="1" applyAlignment="1">
      <alignment horizontal="center" vertical="top"/>
    </xf>
    <xf numFmtId="9" fontId="9" fillId="0" borderId="6" xfId="6" applyFont="1" applyFill="1" applyBorder="1" applyAlignment="1">
      <alignment horizontal="center" vertical="top"/>
    </xf>
    <xf numFmtId="10" fontId="5" fillId="0" borderId="2" xfId="6" applyNumberFormat="1" applyFont="1" applyFill="1" applyBorder="1" applyAlignment="1">
      <alignment horizontal="center" vertical="top"/>
    </xf>
    <xf numFmtId="10" fontId="5" fillId="0" borderId="0" xfId="6" applyNumberFormat="1" applyFont="1" applyFill="1" applyAlignment="1">
      <alignment horizontal="center" vertical="top"/>
    </xf>
    <xf numFmtId="10" fontId="4" fillId="0" borderId="5" xfId="6" applyNumberFormat="1" applyFont="1" applyFill="1" applyBorder="1" applyAlignment="1">
      <alignment horizontal="center" vertical="top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9" fillId="0" borderId="2" xfId="1" applyFont="1" applyFill="1" applyBorder="1" applyAlignment="1">
      <alignment horizontal="center" vertical="center" wrapText="1"/>
    </xf>
    <xf numFmtId="164" fontId="9" fillId="0" borderId="4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69" fontId="9" fillId="0" borderId="2" xfId="1" applyNumberFormat="1" applyFont="1" applyFill="1" applyBorder="1" applyAlignment="1">
      <alignment horizontal="center" vertical="center" wrapText="1"/>
    </xf>
    <xf numFmtId="169" fontId="9" fillId="0" borderId="4" xfId="1" applyNumberFormat="1" applyFont="1" applyFill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164" fontId="12" fillId="0" borderId="0" xfId="1" applyFont="1" applyFill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9" fillId="0" borderId="2" xfId="0" applyFont="1" applyFill="1" applyBorder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5" fontId="14" fillId="0" borderId="0" xfId="3" applyNumberFormat="1" applyFont="1" applyFill="1" applyAlignment="1">
      <alignment horizontal="center" vertical="center"/>
    </xf>
    <xf numFmtId="165" fontId="16" fillId="0" borderId="0" xfId="3" applyNumberFormat="1" applyFont="1" applyFill="1" applyAlignment="1">
      <alignment horizontal="right" vertical="center" readingOrder="2"/>
    </xf>
    <xf numFmtId="0" fontId="18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wrapText="1"/>
    </xf>
    <xf numFmtId="3" fontId="9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B5" sqref="B5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185</v>
      </c>
    </row>
    <row r="7" spans="2:2" ht="21" customHeight="1" x14ac:dyDescent="0.2"/>
    <row r="8" spans="2:2" ht="15.75" customHeight="1" x14ac:dyDescent="0.2"/>
  </sheetData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R26"/>
  <sheetViews>
    <sheetView rightToLeft="1" view="pageBreakPreview" topLeftCell="A2" zoomScale="91" zoomScaleNormal="100" zoomScaleSheetLayoutView="91" workbookViewId="0">
      <selection activeCell="N25" sqref="N25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</row>
    <row r="2" spans="1:18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</row>
    <row r="3" spans="1:18" ht="21.75" customHeight="1" x14ac:dyDescent="0.2">
      <c r="A3" s="224" t="str">
        <f>سهام!A3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</row>
    <row r="4" spans="1:18" ht="14.45" customHeight="1" x14ac:dyDescent="0.2"/>
    <row r="5" spans="1:18" ht="18.75" customHeight="1" x14ac:dyDescent="0.2">
      <c r="A5" s="25" t="s">
        <v>86</v>
      </c>
      <c r="B5" s="255" t="s">
        <v>87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</row>
    <row r="6" spans="1:18" ht="14.45" customHeight="1" x14ac:dyDescent="0.2">
      <c r="D6" s="242" t="s">
        <v>77</v>
      </c>
      <c r="E6" s="242"/>
      <c r="F6" s="242"/>
      <c r="G6" s="242"/>
      <c r="H6" s="242"/>
      <c r="I6" s="242"/>
      <c r="J6" s="242"/>
      <c r="L6" s="242" t="s">
        <v>78</v>
      </c>
      <c r="M6" s="242"/>
      <c r="N6" s="242"/>
      <c r="O6" s="242"/>
      <c r="P6" s="242"/>
      <c r="Q6" s="242"/>
      <c r="R6" s="242"/>
    </row>
    <row r="7" spans="1:18" ht="14.45" customHeight="1" x14ac:dyDescent="0.2">
      <c r="A7" s="232" t="s">
        <v>88</v>
      </c>
      <c r="B7" s="232"/>
      <c r="D7" s="241" t="s">
        <v>89</v>
      </c>
      <c r="E7" s="2"/>
      <c r="F7" s="241" t="s">
        <v>81</v>
      </c>
      <c r="G7" s="2"/>
      <c r="H7" s="241" t="s">
        <v>82</v>
      </c>
      <c r="I7" s="2"/>
      <c r="J7" s="241" t="s">
        <v>14</v>
      </c>
      <c r="L7" s="241" t="s">
        <v>89</v>
      </c>
      <c r="M7" s="2"/>
      <c r="N7" s="241" t="s">
        <v>81</v>
      </c>
      <c r="O7" s="2"/>
      <c r="P7" s="241" t="s">
        <v>82</v>
      </c>
      <c r="Q7" s="2"/>
      <c r="R7" s="241" t="s">
        <v>14</v>
      </c>
    </row>
    <row r="8" spans="1:18" ht="14.45" customHeight="1" x14ac:dyDescent="0.2">
      <c r="A8" s="225"/>
      <c r="B8" s="225"/>
      <c r="D8" s="242"/>
      <c r="F8" s="242"/>
      <c r="H8" s="242"/>
      <c r="J8" s="242"/>
      <c r="L8" s="242"/>
      <c r="N8" s="242"/>
      <c r="P8" s="242"/>
      <c r="R8" s="242"/>
    </row>
    <row r="9" spans="1:18" ht="21.75" customHeight="1" x14ac:dyDescent="0.2">
      <c r="A9" s="128" t="s">
        <v>134</v>
      </c>
      <c r="B9" s="128"/>
      <c r="D9" s="130" cm="1">
        <f t="array" ref="D9:E9">SUMIFS('سود اوراق بهادار'!N:N,'سود اوراق بهادار'!A:A,A9:B9)</f>
        <v>21823926967</v>
      </c>
      <c r="E9" s="131">
        <v>0</v>
      </c>
      <c r="F9" s="130">
        <f>SUMIFS('درآمد ناشی از تغییر قیمت اوراق'!I:I,'درآمد ناشی از تغییر قیمت اوراق'!A:A,A9)</f>
        <v>0</v>
      </c>
      <c r="G9" s="131"/>
      <c r="H9" s="132" cm="1">
        <f t="array" ref="H9:I9">SUMIFS('درآمد ناشی از فروش'!I:I,'درآمد ناشی از فروش'!A:A,A9:B9)</f>
        <v>65577651640</v>
      </c>
      <c r="I9" s="131">
        <v>0</v>
      </c>
      <c r="J9" s="130">
        <f t="shared" ref="J9:J25" si="0">D9+F9+H9</f>
        <v>87401578607</v>
      </c>
      <c r="K9" s="131"/>
      <c r="L9" s="130" cm="1">
        <f t="array" ref="L9:M9">SUMIFS('سود اوراق بهادار'!T:T,'سود اوراق بهادار'!A:A,A9:B9)</f>
        <v>21823926967</v>
      </c>
      <c r="M9" s="131">
        <v>0</v>
      </c>
      <c r="N9" s="130" cm="1">
        <f t="array" ref="N9:O9">SUMIFS('درآمد ناشی از تغییر قیمت اوراق'!Q:Q,'درآمد ناشی از تغییر قیمت اوراق'!A:A,A9:B9)</f>
        <v>0</v>
      </c>
      <c r="O9" s="131">
        <v>0</v>
      </c>
      <c r="P9" s="132" cm="1">
        <f t="array" ref="P9:Q9">SUMIFS('درآمد ناشی از فروش'!Q:Q,'درآمد ناشی از فروش'!A:A,A9:B9)</f>
        <v>65577651640</v>
      </c>
      <c r="Q9" s="131">
        <v>0</v>
      </c>
      <c r="R9" s="132">
        <f t="shared" ref="R9:R25" si="1">L9+N9+P9</f>
        <v>87401578607</v>
      </c>
    </row>
    <row r="10" spans="1:18" ht="21.75" customHeight="1" x14ac:dyDescent="0.2">
      <c r="A10" s="129" t="s">
        <v>135</v>
      </c>
      <c r="B10" s="129"/>
      <c r="D10" s="130" cm="1">
        <f t="array" ref="D10:E10">SUMIFS('سود اوراق بهادار'!N:N,'سود اوراق بهادار'!A:A,A10:B10)</f>
        <v>72664715816</v>
      </c>
      <c r="E10" s="131">
        <v>0</v>
      </c>
      <c r="F10" s="130">
        <f>SUMIFS('درآمد ناشی از تغییر قیمت اوراق'!I:I,'درآمد ناشی از تغییر قیمت اوراق'!A:A,A10)</f>
        <v>13806089192</v>
      </c>
      <c r="G10" s="131"/>
      <c r="H10" s="132" cm="1">
        <f t="array" ref="H10:I10">SUMIFS('درآمد ناشی از فروش'!I:I,'درآمد ناشی از فروش'!A:A,A10:B10)</f>
        <v>0</v>
      </c>
      <c r="I10" s="131">
        <v>0</v>
      </c>
      <c r="J10" s="130">
        <f t="shared" si="0"/>
        <v>86470805008</v>
      </c>
      <c r="K10" s="131"/>
      <c r="L10" s="130" cm="1">
        <f t="array" ref="L10:M10">SUMIFS('سود اوراق بهادار'!T:T,'سود اوراق بهادار'!A:A,A10:B10)</f>
        <v>72664715816</v>
      </c>
      <c r="M10" s="131">
        <v>0</v>
      </c>
      <c r="N10" s="130" cm="1">
        <f t="array" ref="N10:O10">SUMIFS('درآمد ناشی از تغییر قیمت اوراق'!Q:Q,'درآمد ناشی از تغییر قیمت اوراق'!A:A,A10:B10)</f>
        <v>13806089192</v>
      </c>
      <c r="O10" s="131">
        <v>0</v>
      </c>
      <c r="P10" s="132" cm="1">
        <f t="array" ref="P10:Q10">SUMIFS('درآمد ناشی از فروش'!Q:Q,'درآمد ناشی از فروش'!A:A,A10:B10)</f>
        <v>0</v>
      </c>
      <c r="Q10" s="131">
        <v>0</v>
      </c>
      <c r="R10" s="132">
        <f t="shared" si="1"/>
        <v>86470805008</v>
      </c>
    </row>
    <row r="11" spans="1:18" ht="21.75" customHeight="1" x14ac:dyDescent="0.2">
      <c r="A11" s="129" t="s">
        <v>147</v>
      </c>
      <c r="B11" s="129"/>
      <c r="D11" s="130" cm="1">
        <f t="array" ref="D11:E11">SUMIFS('سود اوراق بهادار'!N:N,'سود اوراق بهادار'!A:A,A11:B11)</f>
        <v>65039516025</v>
      </c>
      <c r="E11" s="131">
        <v>0</v>
      </c>
      <c r="F11" s="130">
        <f>SUMIFS('درآمد ناشی از تغییر قیمت اوراق'!I:I,'درآمد ناشی از تغییر قیمت اوراق'!A:A,A11)</f>
        <v>0</v>
      </c>
      <c r="G11" s="131"/>
      <c r="H11" s="132" cm="1">
        <f t="array" ref="H11:I11">SUMIFS('درآمد ناشی از فروش'!I:I,'درآمد ناشی از فروش'!A:A,A11:B11)</f>
        <v>0</v>
      </c>
      <c r="I11" s="131">
        <v>0</v>
      </c>
      <c r="J11" s="130">
        <f t="shared" si="0"/>
        <v>65039516025</v>
      </c>
      <c r="K11" s="131"/>
      <c r="L11" s="130" cm="1">
        <f t="array" ref="L11:M11">SUMIFS('سود اوراق بهادار'!T:T,'سود اوراق بهادار'!A:A,A11:B11)</f>
        <v>65039516025</v>
      </c>
      <c r="M11" s="131">
        <v>0</v>
      </c>
      <c r="N11" s="130" cm="1">
        <f t="array" ref="N11:O11">SUMIFS('درآمد ناشی از تغییر قیمت اوراق'!Q:Q,'درآمد ناشی از تغییر قیمت اوراق'!A:A,A11:B11)</f>
        <v>0</v>
      </c>
      <c r="O11" s="131">
        <v>0</v>
      </c>
      <c r="P11" s="132" cm="1">
        <f t="array" ref="P11:Q11">SUMIFS('درآمد ناشی از فروش'!Q:Q,'درآمد ناشی از فروش'!A:A,A11:B11)</f>
        <v>0</v>
      </c>
      <c r="Q11" s="131">
        <v>0</v>
      </c>
      <c r="R11" s="132">
        <f t="shared" si="1"/>
        <v>65039516025</v>
      </c>
    </row>
    <row r="12" spans="1:18" ht="21.75" customHeight="1" x14ac:dyDescent="0.2">
      <c r="A12" s="129" t="s">
        <v>40</v>
      </c>
      <c r="B12" s="129"/>
      <c r="D12" s="130" cm="1">
        <f t="array" ref="D12:E12">SUMIFS('سود اوراق بهادار'!N:N,'سود اوراق بهادار'!A:A,A12:B12)</f>
        <v>33641032033</v>
      </c>
      <c r="E12" s="131">
        <v>0</v>
      </c>
      <c r="F12" s="130">
        <f>SUMIFS('درآمد ناشی از تغییر قیمت اوراق'!I:I,'درآمد ناشی از تغییر قیمت اوراق'!A:A,A12)</f>
        <v>23851676100</v>
      </c>
      <c r="G12" s="131"/>
      <c r="H12" s="132" cm="1">
        <f t="array" ref="H12:I12">SUMIFS('درآمد ناشی از فروش'!I:I,'درآمد ناشی از فروش'!A:A,A12:B12)</f>
        <v>0</v>
      </c>
      <c r="I12" s="131">
        <v>0</v>
      </c>
      <c r="J12" s="130">
        <f t="shared" si="0"/>
        <v>57492708133</v>
      </c>
      <c r="K12" s="131"/>
      <c r="L12" s="130" cm="1">
        <f t="array" ref="L12:M12">SUMIFS('سود اوراق بهادار'!T:T,'سود اوراق بهادار'!A:A,A12:B12)</f>
        <v>33641032033</v>
      </c>
      <c r="M12" s="131">
        <v>0</v>
      </c>
      <c r="N12" s="130" cm="1">
        <f t="array" ref="N12:O12">SUMIFS('درآمد ناشی از تغییر قیمت اوراق'!Q:Q,'درآمد ناشی از تغییر قیمت اوراق'!A:A,A12:B12)</f>
        <v>23851676100</v>
      </c>
      <c r="O12" s="131">
        <v>0</v>
      </c>
      <c r="P12" s="132" cm="1">
        <f t="array" ref="P12:Q12">SUMIFS('درآمد ناشی از فروش'!Q:Q,'درآمد ناشی از فروش'!A:A,A12:B12)</f>
        <v>0</v>
      </c>
      <c r="Q12" s="131">
        <v>0</v>
      </c>
      <c r="R12" s="132">
        <f t="shared" si="1"/>
        <v>57492708133</v>
      </c>
    </row>
    <row r="13" spans="1:18" ht="21.75" customHeight="1" x14ac:dyDescent="0.2">
      <c r="A13" s="129" t="s">
        <v>175</v>
      </c>
      <c r="B13" s="129"/>
      <c r="D13" s="130" cm="1">
        <f t="array" ref="D13:E13">SUMIFS('سود اوراق بهادار'!N:N,'سود اوراق بهادار'!A:A,A13:B13)</f>
        <v>11290528897</v>
      </c>
      <c r="E13" s="131">
        <v>0</v>
      </c>
      <c r="F13" s="130">
        <f>SUMIFS('درآمد ناشی از تغییر قیمت اوراق'!I:I,'درآمد ناشی از تغییر قیمت اوراق'!A:A,A13)</f>
        <v>0</v>
      </c>
      <c r="G13" s="131"/>
      <c r="H13" s="132" cm="1">
        <f t="array" ref="H13:I13">SUMIFS('درآمد ناشی از فروش'!I:I,'درآمد ناشی از فروش'!A:A,A13:B13)</f>
        <v>38714798700</v>
      </c>
      <c r="I13" s="131">
        <v>0</v>
      </c>
      <c r="J13" s="130">
        <f t="shared" si="0"/>
        <v>50005327597</v>
      </c>
      <c r="K13" s="131"/>
      <c r="L13" s="130" cm="1">
        <f t="array" ref="L13:M13">SUMIFS('سود اوراق بهادار'!T:T,'سود اوراق بهادار'!A:A,A13:B13)</f>
        <v>11290528897</v>
      </c>
      <c r="M13" s="131">
        <v>0</v>
      </c>
      <c r="N13" s="130" cm="1">
        <f t="array" ref="N13:O13">SUMIFS('درآمد ناشی از تغییر قیمت اوراق'!Q:Q,'درآمد ناشی از تغییر قیمت اوراق'!A:A,A13:B13)</f>
        <v>0</v>
      </c>
      <c r="O13" s="131">
        <v>0</v>
      </c>
      <c r="P13" s="132" cm="1">
        <f t="array" ref="P13:Q13">SUMIFS('درآمد ناشی از فروش'!Q:Q,'درآمد ناشی از فروش'!A:A,A13:B13)</f>
        <v>38714798700</v>
      </c>
      <c r="Q13" s="131">
        <v>0</v>
      </c>
      <c r="R13" s="132">
        <f t="shared" si="1"/>
        <v>50005327597</v>
      </c>
    </row>
    <row r="14" spans="1:18" ht="21.75" customHeight="1" x14ac:dyDescent="0.2">
      <c r="A14" s="129" t="s">
        <v>177</v>
      </c>
      <c r="B14" s="129"/>
      <c r="D14" s="130" cm="1">
        <f t="array" ref="D14:E14">SUMIFS('سود اوراق بهادار'!N:N,'سود اوراق بهادار'!A:A,A14:B14)</f>
        <v>40229422729</v>
      </c>
      <c r="E14" s="131">
        <v>0</v>
      </c>
      <c r="F14" s="130">
        <f>SUMIFS('درآمد ناشی از تغییر قیمت اوراق'!I:I,'درآمد ناشی از تغییر قیمت اوراق'!A:A,A14)</f>
        <v>8743414968</v>
      </c>
      <c r="G14" s="131"/>
      <c r="H14" s="132" cm="1">
        <f t="array" ref="H14:I14">SUMIFS('درآمد ناشی از فروش'!I:I,'درآمد ناشی از فروش'!A:A,A14:B14)</f>
        <v>0</v>
      </c>
      <c r="I14" s="131">
        <v>0</v>
      </c>
      <c r="J14" s="130">
        <f t="shared" si="0"/>
        <v>48972837697</v>
      </c>
      <c r="K14" s="131"/>
      <c r="L14" s="130" cm="1">
        <f t="array" ref="L14:M14">SUMIFS('سود اوراق بهادار'!T:T,'سود اوراق بهادار'!A:A,A14:B14)</f>
        <v>40229422729</v>
      </c>
      <c r="M14" s="131">
        <v>0</v>
      </c>
      <c r="N14" s="130" cm="1">
        <f t="array" ref="N14:O14">SUMIFS('درآمد ناشی از تغییر قیمت اوراق'!Q:Q,'درآمد ناشی از تغییر قیمت اوراق'!A:A,A14:B14)</f>
        <v>8743414968</v>
      </c>
      <c r="O14" s="131">
        <v>0</v>
      </c>
      <c r="P14" s="132" cm="1">
        <f t="array" ref="P14:Q14">SUMIFS('درآمد ناشی از فروش'!Q:Q,'درآمد ناشی از فروش'!A:A,A14:B14)</f>
        <v>0</v>
      </c>
      <c r="Q14" s="131">
        <v>0</v>
      </c>
      <c r="R14" s="132">
        <f t="shared" si="1"/>
        <v>48972837697</v>
      </c>
    </row>
    <row r="15" spans="1:18" ht="21.75" customHeight="1" x14ac:dyDescent="0.2">
      <c r="A15" s="129" t="s">
        <v>128</v>
      </c>
      <c r="B15" s="129"/>
      <c r="D15" s="130" cm="1">
        <f t="array" ref="D15:E15">SUMIFS('سود اوراق بهادار'!N:N,'سود اوراق بهادار'!A:A,A15:B15)</f>
        <v>39550709734</v>
      </c>
      <c r="E15" s="131">
        <v>0</v>
      </c>
      <c r="F15" s="130">
        <f>SUMIFS('درآمد ناشی از تغییر قیمت اوراق'!I:I,'درآمد ناشی از تغییر قیمت اوراق'!A:A,A15)</f>
        <v>0</v>
      </c>
      <c r="G15" s="131"/>
      <c r="H15" s="132" cm="1">
        <f t="array" ref="H15:I15">SUMIFS('درآمد ناشی از فروش'!I:I,'درآمد ناشی از فروش'!A:A,A15:B15)</f>
        <v>0</v>
      </c>
      <c r="I15" s="131">
        <v>0</v>
      </c>
      <c r="J15" s="130">
        <f t="shared" si="0"/>
        <v>39550709734</v>
      </c>
      <c r="K15" s="131"/>
      <c r="L15" s="130" cm="1">
        <f t="array" ref="L15:M15">SUMIFS('سود اوراق بهادار'!T:T,'سود اوراق بهادار'!A:A,A15:B15)</f>
        <v>39550709734</v>
      </c>
      <c r="M15" s="131">
        <v>0</v>
      </c>
      <c r="N15" s="130" cm="1">
        <f t="array" ref="N15:O15">SUMIFS('درآمد ناشی از تغییر قیمت اوراق'!Q:Q,'درآمد ناشی از تغییر قیمت اوراق'!A:A,A15:B15)</f>
        <v>0</v>
      </c>
      <c r="O15" s="131">
        <v>0</v>
      </c>
      <c r="P15" s="132" cm="1">
        <f t="array" ref="P15:Q15">SUMIFS('درآمد ناشی از فروش'!Q:Q,'درآمد ناشی از فروش'!A:A,A15:B15)</f>
        <v>0</v>
      </c>
      <c r="Q15" s="131">
        <v>0</v>
      </c>
      <c r="R15" s="132">
        <f t="shared" si="1"/>
        <v>39550709734</v>
      </c>
    </row>
    <row r="16" spans="1:18" ht="21.75" customHeight="1" x14ac:dyDescent="0.2">
      <c r="A16" s="129" t="s">
        <v>133</v>
      </c>
      <c r="B16" s="129"/>
      <c r="D16" s="130" cm="1">
        <f t="array" ref="D16:E16">SUMIFS('سود اوراق بهادار'!N:N,'سود اوراق بهادار'!A:A,A16:B16)</f>
        <v>38034392936</v>
      </c>
      <c r="E16" s="131">
        <v>0</v>
      </c>
      <c r="F16" s="130">
        <f>SUMIFS('درآمد ناشی از تغییر قیمت اوراق'!I:I,'درآمد ناشی از تغییر قیمت اوراق'!A:A,A16)</f>
        <v>0</v>
      </c>
      <c r="G16" s="131"/>
      <c r="H16" s="132" cm="1">
        <f t="array" ref="H16:I16">SUMIFS('درآمد ناشی از فروش'!I:I,'درآمد ناشی از فروش'!A:A,A16:B16)</f>
        <v>0</v>
      </c>
      <c r="I16" s="131">
        <v>0</v>
      </c>
      <c r="J16" s="130">
        <f t="shared" si="0"/>
        <v>38034392936</v>
      </c>
      <c r="K16" s="131"/>
      <c r="L16" s="130" cm="1">
        <f t="array" ref="L16:M16">SUMIFS('سود اوراق بهادار'!T:T,'سود اوراق بهادار'!A:A,A16:B16)</f>
        <v>38034392936</v>
      </c>
      <c r="M16" s="131">
        <v>0</v>
      </c>
      <c r="N16" s="130" cm="1">
        <f t="array" ref="N16:O16">SUMIFS('درآمد ناشی از تغییر قیمت اوراق'!Q:Q,'درآمد ناشی از تغییر قیمت اوراق'!A:A,A16:B16)</f>
        <v>0</v>
      </c>
      <c r="O16" s="131">
        <v>0</v>
      </c>
      <c r="P16" s="132" cm="1">
        <f t="array" ref="P16:Q16">SUMIFS('درآمد ناشی از فروش'!Q:Q,'درآمد ناشی از فروش'!A:A,A16:B16)</f>
        <v>0</v>
      </c>
      <c r="Q16" s="131">
        <v>0</v>
      </c>
      <c r="R16" s="132">
        <f t="shared" si="1"/>
        <v>38034392936</v>
      </c>
    </row>
    <row r="17" spans="1:18" ht="21.75" customHeight="1" x14ac:dyDescent="0.2">
      <c r="A17" s="129" t="s">
        <v>34</v>
      </c>
      <c r="B17" s="129"/>
      <c r="D17" s="130" cm="1">
        <f t="array" ref="D17:E17">SUMIFS('سود اوراق بهادار'!N:N,'سود اوراق بهادار'!A:A,A17:B17)</f>
        <v>32662906550</v>
      </c>
      <c r="E17" s="131">
        <v>0</v>
      </c>
      <c r="F17" s="130">
        <f>SUMIFS('درآمد ناشی از تغییر قیمت اوراق'!I:I,'درآمد ناشی از تغییر قیمت اوراق'!A:A,A17)</f>
        <v>0</v>
      </c>
      <c r="G17" s="131"/>
      <c r="H17" s="132" cm="1">
        <f t="array" ref="H17:I17">SUMIFS('درآمد ناشی از فروش'!I:I,'درآمد ناشی از فروش'!A:A,A17:B17)</f>
        <v>0</v>
      </c>
      <c r="I17" s="131">
        <v>0</v>
      </c>
      <c r="J17" s="130">
        <f t="shared" si="0"/>
        <v>32662906550</v>
      </c>
      <c r="K17" s="131"/>
      <c r="L17" s="130" cm="1">
        <f t="array" ref="L17:M17">SUMIFS('سود اوراق بهادار'!T:T,'سود اوراق بهادار'!A:A,A17:B17)</f>
        <v>32662906550</v>
      </c>
      <c r="M17" s="131">
        <v>0</v>
      </c>
      <c r="N17" s="130" cm="1">
        <f t="array" ref="N17:O17">SUMIFS('درآمد ناشی از تغییر قیمت اوراق'!Q:Q,'درآمد ناشی از تغییر قیمت اوراق'!A:A,A17:B17)</f>
        <v>0</v>
      </c>
      <c r="O17" s="131">
        <v>0</v>
      </c>
      <c r="P17" s="132" cm="1">
        <f t="array" ref="P17:Q17">SUMIFS('درآمد ناشی از فروش'!Q:Q,'درآمد ناشی از فروش'!A:A,A17:B17)</f>
        <v>0</v>
      </c>
      <c r="Q17" s="131">
        <v>0</v>
      </c>
      <c r="R17" s="132">
        <f t="shared" si="1"/>
        <v>32662906550</v>
      </c>
    </row>
    <row r="18" spans="1:18" ht="21.75" customHeight="1" x14ac:dyDescent="0.2">
      <c r="A18" s="129" t="s">
        <v>146</v>
      </c>
      <c r="B18" s="129"/>
      <c r="D18" s="130" cm="1">
        <f t="array" ref="D18:E18">SUMIFS('سود اوراق بهادار'!N:N,'سود اوراق بهادار'!A:A,A18:B18)</f>
        <v>30007073780</v>
      </c>
      <c r="E18" s="131">
        <v>0</v>
      </c>
      <c r="F18" s="130">
        <f>SUMIFS('درآمد ناشی از تغییر قیمت اوراق'!I:I,'درآمد ناشی از تغییر قیمت اوراق'!A:A,A18)</f>
        <v>0</v>
      </c>
      <c r="G18" s="131"/>
      <c r="H18" s="132" cm="1">
        <f t="array" ref="H18:I18">SUMIFS('درآمد ناشی از فروش'!I:I,'درآمد ناشی از فروش'!A:A,A18:B18)</f>
        <v>0</v>
      </c>
      <c r="I18" s="131">
        <v>0</v>
      </c>
      <c r="J18" s="130">
        <f t="shared" si="0"/>
        <v>30007073780</v>
      </c>
      <c r="K18" s="131"/>
      <c r="L18" s="130" cm="1">
        <f t="array" ref="L18:M18">SUMIFS('سود اوراق بهادار'!T:T,'سود اوراق بهادار'!A:A,A18:B18)</f>
        <v>30007073780</v>
      </c>
      <c r="M18" s="131">
        <v>0</v>
      </c>
      <c r="N18" s="130" cm="1">
        <f t="array" ref="N18:O18">SUMIFS('درآمد ناشی از تغییر قیمت اوراق'!Q:Q,'درآمد ناشی از تغییر قیمت اوراق'!A:A,A18:B18)</f>
        <v>0</v>
      </c>
      <c r="O18" s="131">
        <v>0</v>
      </c>
      <c r="P18" s="132" cm="1">
        <f t="array" ref="P18:Q18">SUMIFS('درآمد ناشی از فروش'!Q:Q,'درآمد ناشی از فروش'!A:A,A18:B18)</f>
        <v>0</v>
      </c>
      <c r="Q18" s="131">
        <v>0</v>
      </c>
      <c r="R18" s="132">
        <f t="shared" si="1"/>
        <v>30007073780</v>
      </c>
    </row>
    <row r="19" spans="1:18" ht="21.75" customHeight="1" x14ac:dyDescent="0.2">
      <c r="A19" s="129" t="s">
        <v>43</v>
      </c>
      <c r="B19" s="129"/>
      <c r="D19" s="130" cm="1">
        <f t="array" ref="D19:E19">SUMIFS('سود اوراق بهادار'!N:N,'سود اوراق بهادار'!A:A,A19:B19)</f>
        <v>18557365657</v>
      </c>
      <c r="E19" s="131">
        <v>0</v>
      </c>
      <c r="F19" s="130">
        <f>SUMIFS('درآمد ناشی از تغییر قیمت اوراق'!I:I,'درآمد ناشی از تغییر قیمت اوراق'!A:A,A19)</f>
        <v>0</v>
      </c>
      <c r="G19" s="131"/>
      <c r="H19" s="132" cm="1">
        <f t="array" ref="H19:I19">SUMIFS('درآمد ناشی از فروش'!I:I,'درآمد ناشی از فروش'!A:A,A19:B19)</f>
        <v>0</v>
      </c>
      <c r="I19" s="131">
        <v>0</v>
      </c>
      <c r="J19" s="130">
        <f t="shared" si="0"/>
        <v>18557365657</v>
      </c>
      <c r="K19" s="131"/>
      <c r="L19" s="130" cm="1">
        <f t="array" ref="L19:M19">SUMIFS('سود اوراق بهادار'!T:T,'سود اوراق بهادار'!A:A,A19:B19)</f>
        <v>18557365657</v>
      </c>
      <c r="M19" s="131">
        <v>0</v>
      </c>
      <c r="N19" s="130" cm="1">
        <f t="array" ref="N19:O19">SUMIFS('درآمد ناشی از تغییر قیمت اوراق'!Q:Q,'درآمد ناشی از تغییر قیمت اوراق'!A:A,A19:B19)</f>
        <v>0</v>
      </c>
      <c r="O19" s="131">
        <v>0</v>
      </c>
      <c r="P19" s="132" cm="1">
        <f t="array" ref="P19:Q19">SUMIFS('درآمد ناشی از فروش'!Q:Q,'درآمد ناشی از فروش'!A:A,A19:B19)</f>
        <v>0</v>
      </c>
      <c r="Q19" s="131">
        <v>0</v>
      </c>
      <c r="R19" s="132">
        <f t="shared" si="1"/>
        <v>18557365657</v>
      </c>
    </row>
    <row r="20" spans="1:18" ht="21.75" customHeight="1" x14ac:dyDescent="0.2">
      <c r="A20" s="129" t="s">
        <v>37</v>
      </c>
      <c r="B20" s="129"/>
      <c r="D20" s="130" cm="1">
        <f t="array" ref="D20:E20">SUMIFS('سود اوراق بهادار'!N:N,'سود اوراق بهادار'!A:A,A20:B20)</f>
        <v>9487093665</v>
      </c>
      <c r="E20" s="131">
        <v>0</v>
      </c>
      <c r="F20" s="130">
        <f>SUMIFS('درآمد ناشی از تغییر قیمت اوراق'!I:I,'درآمد ناشی از تغییر قیمت اوراق'!A:A,A20)</f>
        <v>2182932832</v>
      </c>
      <c r="G20" s="131"/>
      <c r="H20" s="132" cm="1">
        <f t="array" ref="H20:I20">SUMIFS('درآمد ناشی از فروش'!I:I,'درآمد ناشی از فروش'!A:A,A20:B20)</f>
        <v>0</v>
      </c>
      <c r="I20" s="131">
        <v>0</v>
      </c>
      <c r="J20" s="130">
        <f t="shared" si="0"/>
        <v>11670026497</v>
      </c>
      <c r="K20" s="131"/>
      <c r="L20" s="130" cm="1">
        <f t="array" ref="L20:M20">SUMIFS('سود اوراق بهادار'!T:T,'سود اوراق بهادار'!A:A,A20:B20)</f>
        <v>9487093665</v>
      </c>
      <c r="M20" s="131">
        <v>0</v>
      </c>
      <c r="N20" s="130" cm="1">
        <f t="array" ref="N20:O20">SUMIFS('درآمد ناشی از تغییر قیمت اوراق'!Q:Q,'درآمد ناشی از تغییر قیمت اوراق'!A:A,A20:B20)</f>
        <v>2182932832</v>
      </c>
      <c r="O20" s="131">
        <v>0</v>
      </c>
      <c r="P20" s="132" cm="1">
        <f t="array" ref="P20:Q20">SUMIFS('درآمد ناشی از فروش'!Q:Q,'درآمد ناشی از فروش'!A:A,A20:B20)</f>
        <v>0</v>
      </c>
      <c r="Q20" s="131">
        <v>0</v>
      </c>
      <c r="R20" s="132">
        <f t="shared" si="1"/>
        <v>11670026497</v>
      </c>
    </row>
    <row r="21" spans="1:18" ht="21.75" customHeight="1" x14ac:dyDescent="0.2">
      <c r="A21" s="129" t="s">
        <v>176</v>
      </c>
      <c r="B21" s="129"/>
      <c r="D21" s="130" cm="1">
        <f t="array" ref="D21:E21">SUMIFS('سود اوراق بهادار'!N:N,'سود اوراق بهادار'!A:A,A21:B21)</f>
        <v>10867332006</v>
      </c>
      <c r="E21" s="131">
        <v>0</v>
      </c>
      <c r="F21" s="130">
        <f>SUMIFS('درآمد ناشی از تغییر قیمت اوراق'!I:I,'درآمد ناشی از تغییر قیمت اوراق'!A:A,A21)</f>
        <v>0</v>
      </c>
      <c r="G21" s="131"/>
      <c r="H21" s="132" cm="1">
        <f t="array" ref="H21:I21">SUMIFS('درآمد ناشی از فروش'!I:I,'درآمد ناشی از فروش'!A:A,A21:B21)</f>
        <v>0</v>
      </c>
      <c r="I21" s="131">
        <v>0</v>
      </c>
      <c r="J21" s="130">
        <f t="shared" si="0"/>
        <v>10867332006</v>
      </c>
      <c r="K21" s="131"/>
      <c r="L21" s="130" cm="1">
        <f t="array" ref="L21:M21">SUMIFS('سود اوراق بهادار'!T:T,'سود اوراق بهادار'!A:A,A21:B21)</f>
        <v>10867332006</v>
      </c>
      <c r="M21" s="131">
        <v>0</v>
      </c>
      <c r="N21" s="130" cm="1">
        <f t="array" ref="N21:O21">SUMIFS('درآمد ناشی از تغییر قیمت اوراق'!Q:Q,'درآمد ناشی از تغییر قیمت اوراق'!A:A,A21:B21)</f>
        <v>0</v>
      </c>
      <c r="O21" s="131">
        <v>0</v>
      </c>
      <c r="P21" s="132" cm="1">
        <f t="array" ref="P21:Q21">SUMIFS('درآمد ناشی از فروش'!Q:Q,'درآمد ناشی از فروش'!A:A,A21:B21)</f>
        <v>0</v>
      </c>
      <c r="Q21" s="131">
        <v>0</v>
      </c>
      <c r="R21" s="132">
        <f t="shared" si="1"/>
        <v>10867332006</v>
      </c>
    </row>
    <row r="22" spans="1:18" ht="21.75" customHeight="1" x14ac:dyDescent="0.2">
      <c r="A22" s="129" t="s">
        <v>148</v>
      </c>
      <c r="B22" s="129"/>
      <c r="D22" s="130" cm="1">
        <f t="array" ref="D22:E22">SUMIFS('سود اوراق بهادار'!N:N,'سود اوراق بهادار'!A:A,A22:B22)</f>
        <v>9766510307</v>
      </c>
      <c r="E22" s="131">
        <v>0</v>
      </c>
      <c r="F22" s="130">
        <f>SUMIFS('درآمد ناشی از تغییر قیمت اوراق'!I:I,'درآمد ناشی از تغییر قیمت اوراق'!A:A,A22)</f>
        <v>0</v>
      </c>
      <c r="G22" s="131"/>
      <c r="H22" s="132" cm="1">
        <f t="array" ref="H22:I22">SUMIFS('درآمد ناشی از فروش'!I:I,'درآمد ناشی از فروش'!A:A,A22:B22)</f>
        <v>0</v>
      </c>
      <c r="I22" s="131">
        <v>0</v>
      </c>
      <c r="J22" s="130">
        <f t="shared" si="0"/>
        <v>9766510307</v>
      </c>
      <c r="K22" s="131"/>
      <c r="L22" s="130" cm="1">
        <f t="array" ref="L22:M22">SUMIFS('سود اوراق بهادار'!T:T,'سود اوراق بهادار'!A:A,A22:B22)</f>
        <v>9766510307</v>
      </c>
      <c r="M22" s="131">
        <v>0</v>
      </c>
      <c r="N22" s="130" cm="1">
        <f t="array" ref="N22:O22">SUMIFS('درآمد ناشی از تغییر قیمت اوراق'!Q:Q,'درآمد ناشی از تغییر قیمت اوراق'!A:A,A22:B22)</f>
        <v>0</v>
      </c>
      <c r="O22" s="131">
        <v>0</v>
      </c>
      <c r="P22" s="132" cm="1">
        <f t="array" ref="P22:Q22">SUMIFS('درآمد ناشی از فروش'!Q:Q,'درآمد ناشی از فروش'!A:A,A22:B22)</f>
        <v>0</v>
      </c>
      <c r="Q22" s="131">
        <v>0</v>
      </c>
      <c r="R22" s="132">
        <f t="shared" si="1"/>
        <v>9766510307</v>
      </c>
    </row>
    <row r="23" spans="1:18" ht="21.75" customHeight="1" x14ac:dyDescent="0.2">
      <c r="A23" s="129" t="s">
        <v>189</v>
      </c>
      <c r="B23" s="129"/>
      <c r="D23" s="130" cm="1">
        <f t="array" ref="D23:E23">SUMIFS('سود اوراق بهادار'!N:N,'سود اوراق بهادار'!A:A,A23:B23)</f>
        <v>10207150684</v>
      </c>
      <c r="E23" s="131">
        <v>0</v>
      </c>
      <c r="F23" s="130">
        <f>SUMIFS('درآمد ناشی از تغییر قیمت اوراق'!I:I,'درآمد ناشی از تغییر قیمت اوراق'!A:A,A23)</f>
        <v>-543750000</v>
      </c>
      <c r="G23" s="131"/>
      <c r="H23" s="132" cm="1">
        <f t="array" ref="H23:I23">SUMIFS('درآمد ناشی از فروش'!I:I,'درآمد ناشی از فروش'!A:A,A23:B23)</f>
        <v>0</v>
      </c>
      <c r="I23" s="131">
        <v>0</v>
      </c>
      <c r="J23" s="130">
        <f t="shared" si="0"/>
        <v>9663400684</v>
      </c>
      <c r="K23" s="131"/>
      <c r="L23" s="130" cm="1">
        <f t="array" ref="L23:M23">SUMIFS('سود اوراق بهادار'!T:T,'سود اوراق بهادار'!A:A,A23:B23)</f>
        <v>10207150684</v>
      </c>
      <c r="M23" s="131">
        <v>0</v>
      </c>
      <c r="N23" s="130" cm="1">
        <f t="array" ref="N23:O23">SUMIFS('درآمد ناشی از تغییر قیمت اوراق'!Q:Q,'درآمد ناشی از تغییر قیمت اوراق'!A:A,A23:B23)</f>
        <v>-543750000</v>
      </c>
      <c r="O23" s="131">
        <v>0</v>
      </c>
      <c r="P23" s="132" cm="1">
        <f t="array" ref="P23:Q23">SUMIFS('درآمد ناشی از فروش'!Q:Q,'درآمد ناشی از فروش'!A:A,A23:B23)</f>
        <v>0</v>
      </c>
      <c r="Q23" s="131">
        <v>0</v>
      </c>
      <c r="R23" s="132">
        <f t="shared" si="1"/>
        <v>9663400684</v>
      </c>
    </row>
    <row r="24" spans="1:18" ht="21.75" customHeight="1" x14ac:dyDescent="0.2">
      <c r="A24" s="129" t="s">
        <v>190</v>
      </c>
      <c r="B24" s="129"/>
      <c r="D24" s="130" cm="1">
        <f t="array" ref="D24:E24">SUMIFS('سود اوراق بهادار'!N:N,'سود اوراق بهادار'!A:A,A24:B24)</f>
        <v>634216359</v>
      </c>
      <c r="E24" s="131">
        <v>0</v>
      </c>
      <c r="F24" s="130">
        <f>SUMIFS('درآمد ناشی از تغییر قیمت اوراق'!I:I,'درآمد ناشی از تغییر قیمت اوراق'!A:A,A24)</f>
        <v>0</v>
      </c>
      <c r="G24" s="131"/>
      <c r="H24" s="132" cm="1">
        <f t="array" ref="H24:I24">SUMIFS('درآمد ناشی از فروش'!I:I,'درآمد ناشی از فروش'!A:A,A24:B24)</f>
        <v>1864205080</v>
      </c>
      <c r="I24" s="131">
        <v>0</v>
      </c>
      <c r="J24" s="130">
        <f t="shared" si="0"/>
        <v>2498421439</v>
      </c>
      <c r="K24" s="131"/>
      <c r="L24" s="130" cm="1">
        <f t="array" ref="L24:M24">SUMIFS('سود اوراق بهادار'!T:T,'سود اوراق بهادار'!A:A,A24:B24)</f>
        <v>634216359</v>
      </c>
      <c r="M24" s="131">
        <v>0</v>
      </c>
      <c r="N24" s="130" cm="1">
        <f t="array" ref="N24:O24">SUMIFS('درآمد ناشی از تغییر قیمت اوراق'!Q:Q,'درآمد ناشی از تغییر قیمت اوراق'!A:A,A24:B24)</f>
        <v>0</v>
      </c>
      <c r="O24" s="131">
        <v>0</v>
      </c>
      <c r="P24" s="132" cm="1">
        <f t="array" ref="P24:Q24">SUMIFS('درآمد ناشی از فروش'!Q:Q,'درآمد ناشی از فروش'!A:A,A24:B24)</f>
        <v>1864205080</v>
      </c>
      <c r="Q24" s="131">
        <v>0</v>
      </c>
      <c r="R24" s="132">
        <f t="shared" si="1"/>
        <v>2498421439</v>
      </c>
    </row>
    <row r="25" spans="1:18" ht="21.75" customHeight="1" x14ac:dyDescent="0.2">
      <c r="A25" s="129" t="s">
        <v>31</v>
      </c>
      <c r="B25" s="129"/>
      <c r="D25" s="130" cm="1">
        <f t="array" ref="D25:E25">SUMIFS('سود اوراق بهادار'!N:N,'سود اوراق بهادار'!A:A,A25:B25)</f>
        <v>0</v>
      </c>
      <c r="E25" s="131">
        <v>0</v>
      </c>
      <c r="F25" s="130">
        <f>SUMIFS('درآمد ناشی از تغییر قیمت اوراق'!I:I,'درآمد ناشی از تغییر قیمت اوراق'!A:A,A25)</f>
        <v>1489725938</v>
      </c>
      <c r="G25" s="131"/>
      <c r="H25" s="132" cm="1">
        <f t="array" ref="H25:I25">SUMIFS('درآمد ناشی از فروش'!I:I,'درآمد ناشی از فروش'!A:A,A25:B25)</f>
        <v>0</v>
      </c>
      <c r="I25" s="131">
        <v>0</v>
      </c>
      <c r="J25" s="130">
        <f t="shared" si="0"/>
        <v>1489725938</v>
      </c>
      <c r="K25" s="131"/>
      <c r="L25" s="130" cm="1">
        <f t="array" ref="L25:M25">SUMIFS('سود اوراق بهادار'!T:T,'سود اوراق بهادار'!A:A,A25:B25)</f>
        <v>0</v>
      </c>
      <c r="M25" s="131">
        <v>0</v>
      </c>
      <c r="N25" s="130" cm="1">
        <f t="array" ref="N25:O25">SUMIFS('درآمد ناشی از تغییر قیمت اوراق'!Q:Q,'درآمد ناشی از تغییر قیمت اوراق'!A:A,A25:B25)</f>
        <v>1489725938</v>
      </c>
      <c r="O25" s="131">
        <v>0</v>
      </c>
      <c r="P25" s="132" cm="1">
        <f t="array" ref="P25:Q25">SUMIFS('درآمد ناشی از فروش'!Q:Q,'درآمد ناشی از فروش'!A:A,A25:B25)</f>
        <v>0</v>
      </c>
      <c r="Q25" s="131">
        <v>0</v>
      </c>
      <c r="R25" s="132">
        <f t="shared" si="1"/>
        <v>1489725938</v>
      </c>
    </row>
    <row r="26" spans="1:18" ht="21.75" thickBot="1" x14ac:dyDescent="0.25">
      <c r="A26" s="232"/>
      <c r="B26" s="232"/>
      <c r="D26" s="73">
        <f>SUM(D9:D25)</f>
        <v>444463894145</v>
      </c>
      <c r="E26" s="65"/>
      <c r="F26" s="73">
        <f>SUM(F9:F25)</f>
        <v>49530089030</v>
      </c>
      <c r="G26" s="65"/>
      <c r="H26" s="73">
        <f>SUM(H9:H25)</f>
        <v>106156655420</v>
      </c>
      <c r="I26" s="65"/>
      <c r="J26" s="73">
        <f>SUM(J9:J25)</f>
        <v>600150638595</v>
      </c>
      <c r="K26" s="65"/>
      <c r="L26" s="73">
        <f>SUM(L9:L25)</f>
        <v>444463894145</v>
      </c>
      <c r="M26" s="65"/>
      <c r="N26" s="73">
        <f>SUM(N9:N25)</f>
        <v>49530089030</v>
      </c>
      <c r="O26" s="65"/>
      <c r="P26" s="73">
        <f>SUM(P9:P25)</f>
        <v>106156655420</v>
      </c>
      <c r="Q26" s="65"/>
      <c r="R26" s="73">
        <f>SUM(R9:R25)</f>
        <v>600150638595</v>
      </c>
    </row>
  </sheetData>
  <sortState xmlns:xlrd2="http://schemas.microsoft.com/office/spreadsheetml/2017/richdata2" ref="A9:R25">
    <sortCondition descending="1" ref="R9:R25"/>
  </sortState>
  <mergeCells count="16">
    <mergeCell ref="A7:B8"/>
    <mergeCell ref="A26:B26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2" type="noConversion"/>
  <pageMargins left="0.39" right="0.39" top="0.39" bottom="0.39" header="0" footer="0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H8" sqref="H8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</row>
    <row r="2" spans="1:14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4" ht="21.75" customHeight="1" x14ac:dyDescent="0.2">
      <c r="A3" s="224" t="str">
        <f>سهام!A3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4" ht="14.45" customHeight="1" x14ac:dyDescent="0.2"/>
    <row r="5" spans="1:14" ht="19.5" customHeight="1" x14ac:dyDescent="0.2">
      <c r="A5" s="25" t="s">
        <v>96</v>
      </c>
      <c r="B5" s="255" t="s">
        <v>97</v>
      </c>
      <c r="C5" s="255"/>
      <c r="D5" s="255"/>
      <c r="E5" s="255"/>
      <c r="F5" s="255"/>
      <c r="G5" s="255"/>
      <c r="H5" s="255"/>
      <c r="I5" s="255"/>
      <c r="J5" s="255"/>
    </row>
    <row r="6" spans="1:14" ht="14.45" customHeight="1" x14ac:dyDescent="0.2">
      <c r="D6" s="242" t="s">
        <v>77</v>
      </c>
      <c r="E6" s="242"/>
      <c r="F6" s="242"/>
      <c r="H6" s="242" t="s">
        <v>78</v>
      </c>
      <c r="I6" s="242"/>
      <c r="J6" s="242"/>
    </row>
    <row r="7" spans="1:14" ht="36.4" customHeight="1" x14ac:dyDescent="0.2">
      <c r="A7" s="242" t="s">
        <v>98</v>
      </c>
      <c r="B7" s="242"/>
      <c r="D7" s="28" t="s">
        <v>99</v>
      </c>
      <c r="E7" s="2"/>
      <c r="F7" s="28" t="s">
        <v>100</v>
      </c>
      <c r="H7" s="28" t="s">
        <v>99</v>
      </c>
      <c r="I7" s="2"/>
      <c r="J7" s="47" t="s">
        <v>100</v>
      </c>
    </row>
    <row r="8" spans="1:14" ht="21.75" customHeight="1" x14ac:dyDescent="0.45">
      <c r="A8" s="133" t="s">
        <v>120</v>
      </c>
      <c r="D8" s="168">
        <v>107253292371</v>
      </c>
      <c r="E8" s="168"/>
      <c r="F8" s="172">
        <f t="shared" ref="F8:F15" si="0">D8/$D$16</f>
        <v>0.49489036797906</v>
      </c>
      <c r="G8" s="168"/>
      <c r="H8" s="168">
        <v>107253292371</v>
      </c>
      <c r="I8" s="168"/>
      <c r="J8" s="172">
        <f t="shared" ref="J8:J15" si="1">H8/$H$16</f>
        <v>0.49489036797906</v>
      </c>
      <c r="L8" s="65"/>
      <c r="M8" s="65"/>
      <c r="N8" s="65"/>
    </row>
    <row r="9" spans="1:14" ht="21.75" customHeight="1" x14ac:dyDescent="0.45">
      <c r="A9" s="215" t="s">
        <v>119</v>
      </c>
      <c r="D9" s="168">
        <v>84873652132</v>
      </c>
      <c r="E9" s="168"/>
      <c r="F9" s="172">
        <f t="shared" si="0"/>
        <v>0.39162576744067723</v>
      </c>
      <c r="G9" s="168"/>
      <c r="H9" s="168">
        <v>84873652132</v>
      </c>
      <c r="I9" s="168"/>
      <c r="J9" s="172">
        <f t="shared" si="1"/>
        <v>0.39162576744067723</v>
      </c>
      <c r="L9" s="65"/>
      <c r="M9" s="65"/>
      <c r="N9" s="65"/>
    </row>
    <row r="10" spans="1:14" ht="21.75" customHeight="1" x14ac:dyDescent="0.45">
      <c r="A10" s="134" t="s">
        <v>143</v>
      </c>
      <c r="D10" s="168">
        <v>12295084818</v>
      </c>
      <c r="E10" s="168"/>
      <c r="F10" s="172">
        <f t="shared" si="0"/>
        <v>5.6732235583651029E-2</v>
      </c>
      <c r="G10" s="168"/>
      <c r="H10" s="168">
        <v>12295084818</v>
      </c>
      <c r="I10" s="168"/>
      <c r="J10" s="172">
        <f t="shared" si="1"/>
        <v>5.6732235583651029E-2</v>
      </c>
      <c r="L10" s="65"/>
      <c r="M10" s="65"/>
      <c r="N10" s="65"/>
    </row>
    <row r="11" spans="1:14" ht="21.75" customHeight="1" x14ac:dyDescent="0.45">
      <c r="A11" s="134" t="s">
        <v>131</v>
      </c>
      <c r="D11" s="168">
        <v>12295081950</v>
      </c>
      <c r="E11" s="168"/>
      <c r="F11" s="172">
        <f t="shared" si="0"/>
        <v>5.6732222350065899E-2</v>
      </c>
      <c r="G11" s="168"/>
      <c r="H11" s="168">
        <v>12295081950</v>
      </c>
      <c r="I11" s="168"/>
      <c r="J11" s="172">
        <f t="shared" si="1"/>
        <v>5.6732222350065899E-2</v>
      </c>
      <c r="L11" s="65"/>
      <c r="M11" s="65"/>
      <c r="N11" s="65"/>
    </row>
    <row r="12" spans="1:14" ht="21.75" customHeight="1" x14ac:dyDescent="0.45">
      <c r="A12" s="134" t="s">
        <v>121</v>
      </c>
      <c r="D12" s="168">
        <v>4191047</v>
      </c>
      <c r="E12" s="168"/>
      <c r="F12" s="172">
        <f t="shared" si="0"/>
        <v>1.9338416063471348E-5</v>
      </c>
      <c r="G12" s="168"/>
      <c r="H12" s="168">
        <v>4191047</v>
      </c>
      <c r="I12" s="168"/>
      <c r="J12" s="172">
        <f t="shared" si="1"/>
        <v>1.9338416063471348E-5</v>
      </c>
      <c r="L12" s="65"/>
      <c r="M12" s="65"/>
      <c r="N12" s="65"/>
    </row>
    <row r="13" spans="1:14" ht="21.75" customHeight="1" x14ac:dyDescent="0.45">
      <c r="A13" s="134" t="s">
        <v>118</v>
      </c>
      <c r="D13" s="168">
        <v>8472</v>
      </c>
      <c r="E13" s="168"/>
      <c r="F13" s="172">
        <f t="shared" si="0"/>
        <v>3.9091678258375357E-8</v>
      </c>
      <c r="G13" s="168"/>
      <c r="H13" s="168">
        <v>8472</v>
      </c>
      <c r="I13" s="168"/>
      <c r="J13" s="172">
        <f t="shared" si="1"/>
        <v>3.9091678258375357E-8</v>
      </c>
      <c r="L13" s="65"/>
      <c r="M13" s="65"/>
      <c r="N13" s="65"/>
    </row>
    <row r="14" spans="1:14" ht="21.75" customHeight="1" x14ac:dyDescent="0.45">
      <c r="A14" s="134" t="s">
        <v>142</v>
      </c>
      <c r="D14" s="168">
        <v>3446</v>
      </c>
      <c r="E14" s="168"/>
      <c r="F14" s="172">
        <f t="shared" si="0"/>
        <v>1.5900604730684784E-8</v>
      </c>
      <c r="G14" s="168"/>
      <c r="H14" s="168">
        <v>3446</v>
      </c>
      <c r="I14" s="168"/>
      <c r="J14" s="172">
        <f t="shared" si="1"/>
        <v>1.5900604730684784E-8</v>
      </c>
      <c r="L14" s="65"/>
      <c r="M14" s="65"/>
      <c r="N14" s="65"/>
    </row>
    <row r="15" spans="1:14" ht="21.75" customHeight="1" x14ac:dyDescent="0.45">
      <c r="A15" s="134" t="s">
        <v>117</v>
      </c>
      <c r="D15" s="168">
        <v>2869</v>
      </c>
      <c r="E15" s="168"/>
      <c r="F15" s="172">
        <f t="shared" si="0"/>
        <v>1.3238199353550389E-8</v>
      </c>
      <c r="G15" s="168"/>
      <c r="H15" s="168">
        <v>2869</v>
      </c>
      <c r="I15" s="168"/>
      <c r="J15" s="172">
        <f t="shared" si="1"/>
        <v>1.3238199353550389E-8</v>
      </c>
      <c r="L15" s="65"/>
      <c r="M15" s="65"/>
      <c r="N15" s="65"/>
    </row>
    <row r="16" spans="1:14" ht="21.75" customHeight="1" thickBot="1" x14ac:dyDescent="0.5">
      <c r="A16" s="169"/>
      <c r="D16" s="170">
        <f>SUM(D8:D15)</f>
        <v>216721317105</v>
      </c>
      <c r="E16" s="168"/>
      <c r="F16" s="171">
        <f>SUM(F8:F15)</f>
        <v>1</v>
      </c>
      <c r="G16" s="168"/>
      <c r="H16" s="170">
        <f>SUM(H8:H15)</f>
        <v>216721317105</v>
      </c>
      <c r="I16" s="168"/>
      <c r="J16" s="171">
        <f>SUM(J8:J15)</f>
        <v>1</v>
      </c>
      <c r="L16" s="65"/>
      <c r="M16" s="65"/>
      <c r="N16" s="65"/>
    </row>
    <row r="17" spans="8:8" ht="21.75" customHeight="1" thickTop="1" x14ac:dyDescent="0.2"/>
    <row r="18" spans="8:8" ht="21.75" customHeight="1" x14ac:dyDescent="0.2">
      <c r="H18" s="26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ortState xmlns:xlrd2="http://schemas.microsoft.com/office/spreadsheetml/2017/richdata2" ref="A8:N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F9"/>
  <sheetViews>
    <sheetView rightToLeft="1" view="pageBreakPreview" zoomScaleNormal="100" zoomScaleSheetLayoutView="100" workbookViewId="0">
      <selection activeCell="O8" sqref="O8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24" t="s">
        <v>0</v>
      </c>
      <c r="B1" s="224"/>
      <c r="C1" s="224"/>
      <c r="D1" s="224"/>
      <c r="E1" s="224"/>
      <c r="F1" s="224"/>
    </row>
    <row r="2" spans="1:6" ht="21.75" customHeight="1" x14ac:dyDescent="0.2">
      <c r="A2" s="224" t="s">
        <v>58</v>
      </c>
      <c r="B2" s="224"/>
      <c r="C2" s="224"/>
      <c r="D2" s="224"/>
      <c r="E2" s="224"/>
      <c r="F2" s="224"/>
    </row>
    <row r="3" spans="1:6" ht="21.7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</row>
    <row r="4" spans="1:6" ht="14.45" customHeight="1" x14ac:dyDescent="0.2"/>
    <row r="5" spans="1:6" ht="29.1" customHeight="1" x14ac:dyDescent="0.2">
      <c r="A5" s="25" t="s">
        <v>101</v>
      </c>
      <c r="B5" s="255" t="s">
        <v>73</v>
      </c>
      <c r="C5" s="255"/>
      <c r="D5" s="255"/>
      <c r="E5" s="255"/>
      <c r="F5" s="255"/>
    </row>
    <row r="6" spans="1:6" ht="20.25" customHeight="1" x14ac:dyDescent="0.2">
      <c r="A6" s="6"/>
      <c r="B6" s="6"/>
      <c r="D6" s="39" t="s">
        <v>77</v>
      </c>
      <c r="F6" s="16" t="str">
        <f>سهام!T6</f>
        <v>1403/12/30</v>
      </c>
    </row>
    <row r="7" spans="1:6" ht="14.45" customHeight="1" x14ac:dyDescent="0.2">
      <c r="A7" s="232"/>
      <c r="B7" s="232"/>
      <c r="D7" s="16" t="s">
        <v>55</v>
      </c>
      <c r="F7" s="17" t="s">
        <v>55</v>
      </c>
    </row>
    <row r="8" spans="1:6" ht="21.75" customHeight="1" x14ac:dyDescent="0.2">
      <c r="A8" s="135" t="s">
        <v>144</v>
      </c>
      <c r="B8" s="135"/>
      <c r="D8" s="12">
        <v>730116755</v>
      </c>
      <c r="F8" s="12">
        <v>730116755</v>
      </c>
    </row>
    <row r="9" spans="1:6" ht="21.75" customHeight="1" x14ac:dyDescent="0.2">
      <c r="A9" s="232"/>
      <c r="B9" s="232"/>
      <c r="D9" s="15">
        <f>SUM(D8)</f>
        <v>730116755</v>
      </c>
      <c r="F9" s="15">
        <f>SUM(F8:F8)</f>
        <v>730116755</v>
      </c>
    </row>
  </sheetData>
  <sortState xmlns:xlrd2="http://schemas.microsoft.com/office/spreadsheetml/2017/richdata2" ref="A8:F8">
    <sortCondition descending="1" ref="F8"/>
  </sortState>
  <mergeCells count="6"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</sheetPr>
  <dimension ref="A1:I13"/>
  <sheetViews>
    <sheetView rightToLeft="1" view="pageBreakPreview" zoomScale="98" zoomScaleNormal="100" zoomScaleSheetLayoutView="98" workbookViewId="0">
      <selection activeCell="I29" sqref="I29"/>
    </sheetView>
  </sheetViews>
  <sheetFormatPr defaultRowHeight="12.75" x14ac:dyDescent="0.2"/>
  <cols>
    <col min="1" max="1" width="23.28515625" customWidth="1"/>
    <col min="2" max="2" width="11.85546875" customWidth="1"/>
    <col min="3" max="3" width="16.28515625" customWidth="1"/>
    <col min="4" max="4" width="11.42578125" bestFit="1" customWidth="1"/>
    <col min="5" max="5" width="18.5703125" customWidth="1"/>
    <col min="6" max="6" width="29.85546875" customWidth="1"/>
    <col min="7" max="7" width="11.28515625" customWidth="1"/>
    <col min="8" max="8" width="26" customWidth="1"/>
    <col min="9" max="10" width="14.140625" bestFit="1" customWidth="1"/>
    <col min="12" max="12" width="22.42578125" bestFit="1" customWidth="1"/>
    <col min="13" max="13" width="18.42578125" bestFit="1" customWidth="1"/>
  </cols>
  <sheetData>
    <row r="1" spans="1:9" ht="21" x14ac:dyDescent="0.2">
      <c r="A1" s="261" t="str">
        <f>'[1]سود اوراق بهادار و سپرده بانکی'!A2:S2</f>
        <v>صندوق سرمایه‌گذاری تداوم اطمینان تمدن</v>
      </c>
      <c r="B1" s="261"/>
      <c r="C1" s="261"/>
      <c r="D1" s="261"/>
      <c r="E1" s="261"/>
      <c r="F1" s="261"/>
      <c r="G1" s="261"/>
      <c r="H1" s="261"/>
    </row>
    <row r="2" spans="1:9" ht="21" x14ac:dyDescent="0.2">
      <c r="A2" s="261" t="str">
        <f>'[1]سود اوراق بهادار و سپرده بانکی'!A3:S3</f>
        <v>صورت وضعیت درآمدها</v>
      </c>
      <c r="B2" s="261"/>
      <c r="C2" s="261"/>
      <c r="D2" s="261"/>
      <c r="E2" s="261"/>
      <c r="F2" s="261"/>
      <c r="G2" s="261"/>
      <c r="H2" s="261"/>
    </row>
    <row r="3" spans="1:9" ht="21" x14ac:dyDescent="0.2">
      <c r="A3" s="261" t="str">
        <f>سهام!A3</f>
        <v>برای ماه منتهی به 1403/12/30</v>
      </c>
      <c r="B3" s="261"/>
      <c r="C3" s="261"/>
      <c r="D3" s="261"/>
      <c r="E3" s="261"/>
      <c r="F3" s="261"/>
      <c r="G3" s="261"/>
      <c r="H3" s="261"/>
    </row>
    <row r="4" spans="1:9" x14ac:dyDescent="0.2">
      <c r="A4" s="40"/>
      <c r="B4" s="40"/>
      <c r="C4" s="40"/>
      <c r="D4" s="40"/>
      <c r="E4" s="40"/>
      <c r="F4" s="40"/>
      <c r="G4" s="40"/>
      <c r="H4" s="40"/>
    </row>
    <row r="5" spans="1:9" ht="21" x14ac:dyDescent="0.2">
      <c r="A5" s="262" t="s">
        <v>90</v>
      </c>
      <c r="B5" s="262"/>
      <c r="C5" s="262"/>
      <c r="D5" s="262"/>
      <c r="E5" s="262"/>
      <c r="F5" s="262"/>
      <c r="G5" s="262"/>
      <c r="H5" s="262"/>
    </row>
    <row r="6" spans="1:9" ht="13.5" thickBot="1" x14ac:dyDescent="0.25">
      <c r="A6" s="40"/>
      <c r="B6" s="40"/>
      <c r="C6" s="40"/>
      <c r="D6" s="40"/>
      <c r="E6" s="40"/>
      <c r="F6" s="40"/>
      <c r="G6" s="40"/>
      <c r="H6" s="40"/>
    </row>
    <row r="7" spans="1:9" ht="45" customHeight="1" thickBot="1" x14ac:dyDescent="0.25">
      <c r="A7" s="41" t="s">
        <v>92</v>
      </c>
      <c r="B7" s="42" t="s">
        <v>93</v>
      </c>
      <c r="C7" s="42" t="s">
        <v>94</v>
      </c>
      <c r="D7" s="42" t="s">
        <v>16</v>
      </c>
      <c r="E7" s="42" t="s">
        <v>122</v>
      </c>
      <c r="F7" s="42" t="s">
        <v>123</v>
      </c>
      <c r="G7" s="42" t="s">
        <v>124</v>
      </c>
      <c r="H7" s="43" t="s">
        <v>91</v>
      </c>
      <c r="I7" s="213"/>
    </row>
    <row r="8" spans="1:9" ht="39.75" customHeight="1" thickBot="1" x14ac:dyDescent="0.25">
      <c r="A8" s="44" t="s">
        <v>125</v>
      </c>
      <c r="B8" s="45" t="s">
        <v>95</v>
      </c>
      <c r="C8" s="45" t="s">
        <v>43</v>
      </c>
      <c r="D8" s="45">
        <v>500000</v>
      </c>
      <c r="E8" s="45">
        <f>D8*1000000</f>
        <v>500000000000</v>
      </c>
      <c r="F8" s="45">
        <v>98032786811</v>
      </c>
      <c r="G8" s="46">
        <v>0.23</v>
      </c>
      <c r="H8" s="207">
        <v>0.40200000000000002</v>
      </c>
      <c r="I8" s="214">
        <v>314207650</v>
      </c>
    </row>
    <row r="9" spans="1:9" ht="41.25" customHeight="1" thickBot="1" x14ac:dyDescent="0.25">
      <c r="A9" s="44" t="s">
        <v>125</v>
      </c>
      <c r="B9" s="45" t="s">
        <v>95</v>
      </c>
      <c r="C9" s="45" t="s">
        <v>34</v>
      </c>
      <c r="D9" s="45">
        <v>1500000</v>
      </c>
      <c r="E9" s="45">
        <f>D9*1000000</f>
        <v>1500000000000</v>
      </c>
      <c r="F9" s="45">
        <v>86683561540</v>
      </c>
      <c r="G9" s="46">
        <v>0.23</v>
      </c>
      <c r="H9" s="207">
        <v>0.29899999999999999</v>
      </c>
      <c r="I9" s="214">
        <v>182876712</v>
      </c>
    </row>
    <row r="10" spans="1:9" ht="41.25" customHeight="1" thickBot="1" x14ac:dyDescent="0.25">
      <c r="A10" s="44" t="s">
        <v>125</v>
      </c>
      <c r="B10" s="45" t="s">
        <v>95</v>
      </c>
      <c r="C10" s="45" t="s">
        <v>156</v>
      </c>
      <c r="D10" s="45">
        <v>1499971</v>
      </c>
      <c r="E10" s="45">
        <v>1499971000000</v>
      </c>
      <c r="F10" s="45">
        <v>53462296697</v>
      </c>
      <c r="G10" s="46">
        <v>0.23</v>
      </c>
      <c r="H10" s="207">
        <v>0.35499999999999998</v>
      </c>
      <c r="I10" s="214">
        <v>352308257</v>
      </c>
    </row>
    <row r="11" spans="1:9" ht="39.75" customHeight="1" thickBot="1" x14ac:dyDescent="0.25">
      <c r="A11" s="44" t="s">
        <v>125</v>
      </c>
      <c r="B11" s="45" t="s">
        <v>95</v>
      </c>
      <c r="C11" s="45" t="s">
        <v>157</v>
      </c>
      <c r="D11" s="45">
        <v>1500000</v>
      </c>
      <c r="E11" s="45">
        <v>1500000000000</v>
      </c>
      <c r="F11" s="45">
        <v>71905861181</v>
      </c>
      <c r="G11" s="46">
        <v>0.23</v>
      </c>
      <c r="H11" s="207">
        <v>0.36</v>
      </c>
      <c r="I11" s="214">
        <v>371506849</v>
      </c>
    </row>
    <row r="12" spans="1:9" ht="57" thickBot="1" x14ac:dyDescent="0.25">
      <c r="A12" s="44" t="s">
        <v>125</v>
      </c>
      <c r="B12" s="45" t="s">
        <v>95</v>
      </c>
      <c r="C12" s="45" t="s">
        <v>197</v>
      </c>
      <c r="D12" s="212">
        <v>3000000</v>
      </c>
      <c r="E12" s="45">
        <v>3000000000000</v>
      </c>
      <c r="F12" s="45">
        <v>3085150684.9315066</v>
      </c>
      <c r="G12" s="46">
        <v>0.23</v>
      </c>
      <c r="H12" s="207">
        <v>0.35199999999999998</v>
      </c>
      <c r="I12" s="214">
        <v>771287671.23287666</v>
      </c>
    </row>
    <row r="13" spans="1:9" x14ac:dyDescent="0.2">
      <c r="I13" s="213"/>
    </row>
  </sheetData>
  <mergeCells count="4">
    <mergeCell ref="A1:H1"/>
    <mergeCell ref="A2:H2"/>
    <mergeCell ref="A3:H3"/>
    <mergeCell ref="A5:H5"/>
  </mergeCells>
  <phoneticPr fontId="22" type="noConversion"/>
  <pageMargins left="0.7" right="0.7" top="0.75" bottom="0.75" header="0.3" footer="0.3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X38"/>
  <sheetViews>
    <sheetView rightToLeft="1" view="pageBreakPreview" zoomScale="91" zoomScaleNormal="100" zoomScaleSheetLayoutView="91" workbookViewId="0">
      <selection activeCell="W49" sqref="W49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8.4257812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</row>
    <row r="2" spans="1:24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</row>
    <row r="3" spans="1:24" ht="21.75" customHeight="1" x14ac:dyDescent="0.2">
      <c r="A3" s="224" t="s">
        <v>185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</row>
    <row r="4" spans="1:24" ht="14.45" customHeight="1" x14ac:dyDescent="0.2"/>
    <row r="5" spans="1:24" ht="18" customHeight="1" x14ac:dyDescent="0.2">
      <c r="A5" s="263" t="s">
        <v>103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</row>
    <row r="6" spans="1:24" ht="14.45" customHeight="1" x14ac:dyDescent="0.2">
      <c r="A6" s="242" t="s">
        <v>61</v>
      </c>
      <c r="J6" s="242" t="s">
        <v>77</v>
      </c>
      <c r="K6" s="242"/>
      <c r="L6" s="242"/>
      <c r="M6" s="242"/>
      <c r="N6" s="242"/>
      <c r="P6" s="242" t="s">
        <v>78</v>
      </c>
      <c r="Q6" s="242"/>
      <c r="R6" s="242"/>
      <c r="S6" s="242"/>
      <c r="T6" s="242"/>
    </row>
    <row r="7" spans="1:24" ht="29.1" customHeight="1" x14ac:dyDescent="0.2">
      <c r="A7" s="242"/>
      <c r="C7" s="60" t="s">
        <v>104</v>
      </c>
      <c r="D7" s="60"/>
      <c r="E7" s="245" t="s">
        <v>28</v>
      </c>
      <c r="F7" s="245"/>
      <c r="H7" s="36" t="s">
        <v>105</v>
      </c>
      <c r="J7" s="28" t="s">
        <v>106</v>
      </c>
      <c r="K7" s="2"/>
      <c r="L7" s="28" t="s">
        <v>102</v>
      </c>
      <c r="M7" s="2"/>
      <c r="N7" s="28" t="s">
        <v>107</v>
      </c>
      <c r="P7" s="28" t="s">
        <v>106</v>
      </c>
      <c r="Q7" s="2"/>
      <c r="R7" s="28" t="s">
        <v>102</v>
      </c>
      <c r="S7" s="2"/>
      <c r="T7" s="28" t="s">
        <v>107</v>
      </c>
    </row>
    <row r="8" spans="1:24" ht="19.5" customHeight="1" x14ac:dyDescent="0.45">
      <c r="A8" s="31" t="s">
        <v>189</v>
      </c>
      <c r="C8" s="141"/>
      <c r="D8" s="8"/>
      <c r="E8" s="141" t="s">
        <v>192</v>
      </c>
      <c r="F8" s="142"/>
      <c r="G8" s="8"/>
      <c r="H8" s="143">
        <v>23</v>
      </c>
      <c r="J8" s="139">
        <v>10207150684</v>
      </c>
      <c r="K8" s="140"/>
      <c r="L8" s="139">
        <v>0</v>
      </c>
      <c r="M8" s="140"/>
      <c r="N8" s="139">
        <v>10207150684</v>
      </c>
      <c r="O8" s="140"/>
      <c r="P8" s="139">
        <v>10207150684</v>
      </c>
      <c r="Q8" s="140"/>
      <c r="R8" s="139">
        <v>0</v>
      </c>
      <c r="S8" s="140"/>
      <c r="T8" s="139">
        <v>10207150684</v>
      </c>
      <c r="V8" s="140"/>
      <c r="W8" s="140"/>
    </row>
    <row r="9" spans="1:24" ht="19.5" customHeight="1" x14ac:dyDescent="0.45">
      <c r="A9" s="31" t="s">
        <v>190</v>
      </c>
      <c r="C9" s="118"/>
      <c r="D9" s="8"/>
      <c r="E9" s="118" t="s">
        <v>194</v>
      </c>
      <c r="F9" s="8"/>
      <c r="G9" s="8"/>
      <c r="H9" s="143">
        <v>23</v>
      </c>
      <c r="J9" s="139">
        <v>634216359</v>
      </c>
      <c r="K9" s="140"/>
      <c r="L9" s="139">
        <v>0</v>
      </c>
      <c r="M9" s="140"/>
      <c r="N9" s="139">
        <v>634216359</v>
      </c>
      <c r="O9" s="140"/>
      <c r="P9" s="139">
        <v>634216359</v>
      </c>
      <c r="Q9" s="140"/>
      <c r="R9" s="139">
        <v>0</v>
      </c>
      <c r="S9" s="140"/>
      <c r="T9" s="139">
        <v>634216359</v>
      </c>
      <c r="V9" s="140"/>
      <c r="W9" s="140"/>
    </row>
    <row r="10" spans="1:24" ht="19.5" customHeight="1" x14ac:dyDescent="0.45">
      <c r="A10" s="155" t="s">
        <v>177</v>
      </c>
      <c r="C10" s="118"/>
      <c r="D10" s="8"/>
      <c r="E10" s="118" t="s">
        <v>183</v>
      </c>
      <c r="F10" s="8"/>
      <c r="G10" s="8"/>
      <c r="H10" s="143">
        <v>18</v>
      </c>
      <c r="J10" s="139">
        <v>40229422729</v>
      </c>
      <c r="K10" s="139"/>
      <c r="L10" s="139">
        <v>0</v>
      </c>
      <c r="M10" s="139"/>
      <c r="N10" s="139">
        <v>40229422729</v>
      </c>
      <c r="O10" s="139"/>
      <c r="P10" s="139">
        <v>40229422729</v>
      </c>
      <c r="Q10" s="139"/>
      <c r="R10" s="139">
        <v>0</v>
      </c>
      <c r="S10" s="139"/>
      <c r="T10" s="139">
        <v>40229422729</v>
      </c>
      <c r="V10" s="140"/>
      <c r="W10" s="140"/>
    </row>
    <row r="11" spans="1:24" ht="19.5" customHeight="1" x14ac:dyDescent="0.45">
      <c r="A11" s="31" t="s">
        <v>135</v>
      </c>
      <c r="C11" s="118"/>
      <c r="D11" s="144"/>
      <c r="E11" s="147" t="s">
        <v>141</v>
      </c>
      <c r="F11" s="144"/>
      <c r="G11" s="144"/>
      <c r="H11" s="143">
        <v>23</v>
      </c>
      <c r="J11" s="139">
        <v>72664715816</v>
      </c>
      <c r="K11" s="139"/>
      <c r="L11" s="139">
        <v>0</v>
      </c>
      <c r="M11" s="139"/>
      <c r="N11" s="139">
        <v>72664715816</v>
      </c>
      <c r="O11" s="139"/>
      <c r="P11" s="139">
        <v>72664715816</v>
      </c>
      <c r="Q11" s="139"/>
      <c r="R11" s="139">
        <v>0</v>
      </c>
      <c r="S11" s="139"/>
      <c r="T11" s="139">
        <v>72664715816</v>
      </c>
      <c r="V11" s="140"/>
      <c r="W11" s="140"/>
      <c r="X11" s="140"/>
    </row>
    <row r="12" spans="1:24" ht="19.5" customHeight="1" x14ac:dyDescent="0.45">
      <c r="A12" s="31" t="s">
        <v>128</v>
      </c>
      <c r="C12" s="147"/>
      <c r="D12" s="144"/>
      <c r="E12" s="147" t="s">
        <v>130</v>
      </c>
      <c r="F12" s="144"/>
      <c r="G12" s="144"/>
      <c r="H12" s="143">
        <v>23</v>
      </c>
      <c r="J12" s="139">
        <v>39550709734</v>
      </c>
      <c r="K12" s="139"/>
      <c r="L12" s="139">
        <v>0</v>
      </c>
      <c r="M12" s="139"/>
      <c r="N12" s="139">
        <v>39550709734</v>
      </c>
      <c r="O12" s="139"/>
      <c r="P12" s="139">
        <v>39550709734</v>
      </c>
      <c r="Q12" s="139"/>
      <c r="R12" s="139">
        <v>0</v>
      </c>
      <c r="S12" s="139"/>
      <c r="T12" s="139">
        <v>39550709734</v>
      </c>
      <c r="V12" s="140"/>
      <c r="W12" s="140"/>
      <c r="X12" s="140"/>
    </row>
    <row r="13" spans="1:24" ht="19.5" customHeight="1" x14ac:dyDescent="0.45">
      <c r="A13" s="105" t="s">
        <v>176</v>
      </c>
      <c r="C13" s="118"/>
      <c r="D13" s="144"/>
      <c r="E13" s="147" t="s">
        <v>181</v>
      </c>
      <c r="F13" s="144"/>
      <c r="G13" s="144"/>
      <c r="H13" s="143">
        <v>23</v>
      </c>
      <c r="J13" s="139">
        <v>10867332006</v>
      </c>
      <c r="K13" s="139"/>
      <c r="L13" s="139">
        <v>0</v>
      </c>
      <c r="M13" s="139"/>
      <c r="N13" s="139">
        <v>10867332006</v>
      </c>
      <c r="O13" s="139"/>
      <c r="P13" s="139">
        <v>10867332006</v>
      </c>
      <c r="Q13" s="139"/>
      <c r="R13" s="139">
        <v>0</v>
      </c>
      <c r="S13" s="139"/>
      <c r="T13" s="139">
        <v>10867332006</v>
      </c>
      <c r="V13" s="140"/>
      <c r="W13" s="140"/>
      <c r="X13" s="140"/>
    </row>
    <row r="14" spans="1:24" ht="19.5" customHeight="1" x14ac:dyDescent="0.45">
      <c r="A14" s="31" t="s">
        <v>37</v>
      </c>
      <c r="C14" s="147"/>
      <c r="D14" s="8"/>
      <c r="E14" s="146" t="s">
        <v>39</v>
      </c>
      <c r="F14" s="8"/>
      <c r="G14" s="8"/>
      <c r="H14" s="148">
        <v>23</v>
      </c>
      <c r="J14" s="34">
        <v>9487093665</v>
      </c>
      <c r="L14" s="139">
        <v>0</v>
      </c>
      <c r="N14" s="139">
        <v>9487093665</v>
      </c>
      <c r="P14" s="34">
        <v>9487093665</v>
      </c>
      <c r="R14" s="139">
        <v>0</v>
      </c>
      <c r="T14" s="139">
        <v>9487093665</v>
      </c>
      <c r="V14" s="140"/>
      <c r="W14" s="140"/>
    </row>
    <row r="15" spans="1:24" ht="19.5" customHeight="1" x14ac:dyDescent="0.45">
      <c r="A15" s="105" t="s">
        <v>43</v>
      </c>
      <c r="C15" s="147"/>
      <c r="D15" s="8"/>
      <c r="E15" s="146" t="s">
        <v>45</v>
      </c>
      <c r="F15" s="8"/>
      <c r="G15" s="8"/>
      <c r="H15" s="148">
        <v>23</v>
      </c>
      <c r="J15" s="34">
        <v>18557365657</v>
      </c>
      <c r="L15" s="139">
        <v>0</v>
      </c>
      <c r="N15" s="139">
        <v>18557365657</v>
      </c>
      <c r="P15" s="34">
        <v>18557365657</v>
      </c>
      <c r="R15" s="139">
        <v>0</v>
      </c>
      <c r="T15" s="139">
        <v>18557365657</v>
      </c>
      <c r="V15" s="140"/>
      <c r="W15" s="140"/>
    </row>
    <row r="16" spans="1:24" ht="19.5" customHeight="1" x14ac:dyDescent="0.45">
      <c r="A16" s="138" t="s">
        <v>133</v>
      </c>
      <c r="C16" s="147"/>
      <c r="D16" s="144"/>
      <c r="E16" s="145" t="s">
        <v>137</v>
      </c>
      <c r="F16" s="144"/>
      <c r="G16" s="144"/>
      <c r="H16" s="148">
        <v>23</v>
      </c>
      <c r="J16" s="34">
        <v>38034392936</v>
      </c>
      <c r="L16" s="139">
        <v>0</v>
      </c>
      <c r="N16" s="139">
        <v>38034392936</v>
      </c>
      <c r="P16" s="34">
        <v>38034392936</v>
      </c>
      <c r="R16" s="139">
        <v>0</v>
      </c>
      <c r="T16" s="139">
        <v>38034392936</v>
      </c>
      <c r="V16" s="140"/>
      <c r="W16" s="140"/>
    </row>
    <row r="17" spans="1:24" ht="19.5" customHeight="1" x14ac:dyDescent="0.45">
      <c r="A17" s="138" t="s">
        <v>34</v>
      </c>
      <c r="C17" s="147"/>
      <c r="D17" s="144"/>
      <c r="E17" s="145" t="s">
        <v>36</v>
      </c>
      <c r="F17" s="144"/>
      <c r="G17" s="144"/>
      <c r="H17" s="148">
        <v>23</v>
      </c>
      <c r="J17" s="34">
        <v>32662906550</v>
      </c>
      <c r="L17" s="139">
        <v>0</v>
      </c>
      <c r="N17" s="139">
        <v>32662906550</v>
      </c>
      <c r="P17" s="34">
        <v>32662906550</v>
      </c>
      <c r="R17" s="139">
        <v>0</v>
      </c>
      <c r="T17" s="139">
        <v>32662906550</v>
      </c>
      <c r="V17" s="140"/>
      <c r="W17" s="140"/>
    </row>
    <row r="18" spans="1:24" ht="19.5" customHeight="1" x14ac:dyDescent="0.45">
      <c r="A18" s="138" t="s">
        <v>40</v>
      </c>
      <c r="C18" s="147"/>
      <c r="D18" s="8"/>
      <c r="E18" s="145" t="s">
        <v>42</v>
      </c>
      <c r="F18" s="8"/>
      <c r="G18" s="8"/>
      <c r="H18" s="148">
        <v>20.5</v>
      </c>
      <c r="J18" s="34">
        <v>33641032033</v>
      </c>
      <c r="L18" s="139">
        <v>0</v>
      </c>
      <c r="N18" s="139">
        <v>33641032033</v>
      </c>
      <c r="P18" s="34">
        <v>33641032033</v>
      </c>
      <c r="R18" s="139">
        <v>0</v>
      </c>
      <c r="T18" s="139">
        <v>33641032033</v>
      </c>
      <c r="V18" s="140"/>
      <c r="W18" s="140"/>
      <c r="X18" s="140"/>
    </row>
    <row r="19" spans="1:24" ht="19.5" customHeight="1" x14ac:dyDescent="0.45">
      <c r="A19" s="138" t="s">
        <v>148</v>
      </c>
      <c r="C19" s="147"/>
      <c r="D19" s="8"/>
      <c r="E19" s="146" t="s">
        <v>151</v>
      </c>
      <c r="F19" s="8"/>
      <c r="G19" s="8"/>
      <c r="H19" s="148">
        <v>18</v>
      </c>
      <c r="J19" s="34">
        <v>9766510307</v>
      </c>
      <c r="L19" s="139">
        <v>0</v>
      </c>
      <c r="N19" s="139">
        <v>9766510307</v>
      </c>
      <c r="P19" s="34">
        <v>9766510307</v>
      </c>
      <c r="R19" s="139">
        <v>0</v>
      </c>
      <c r="T19" s="139">
        <v>9766510307</v>
      </c>
      <c r="V19" s="140"/>
      <c r="W19" s="140"/>
      <c r="X19" s="140"/>
    </row>
    <row r="20" spans="1:24" ht="19.5" customHeight="1" x14ac:dyDescent="0.45">
      <c r="A20" s="138" t="s">
        <v>147</v>
      </c>
      <c r="C20" s="147"/>
      <c r="D20" s="144"/>
      <c r="E20" s="145" t="s">
        <v>150</v>
      </c>
      <c r="F20" s="144"/>
      <c r="G20" s="144"/>
      <c r="H20" s="148">
        <v>18</v>
      </c>
      <c r="J20" s="34">
        <v>65039516025</v>
      </c>
      <c r="L20" s="139">
        <v>0</v>
      </c>
      <c r="N20" s="139">
        <v>65039516025</v>
      </c>
      <c r="P20" s="34">
        <v>65039516025</v>
      </c>
      <c r="R20" s="139">
        <v>0</v>
      </c>
      <c r="T20" s="139">
        <v>65039516025</v>
      </c>
      <c r="V20" s="140"/>
      <c r="W20" s="140"/>
      <c r="X20" s="140"/>
    </row>
    <row r="21" spans="1:24" ht="19.5" customHeight="1" x14ac:dyDescent="0.45">
      <c r="A21" s="138" t="s">
        <v>146</v>
      </c>
      <c r="C21" s="147"/>
      <c r="D21" s="144"/>
      <c r="E21" s="145" t="s">
        <v>150</v>
      </c>
      <c r="F21" s="144"/>
      <c r="G21" s="144"/>
      <c r="H21" s="148">
        <v>18</v>
      </c>
      <c r="J21" s="34">
        <v>30007073780</v>
      </c>
      <c r="L21" s="139">
        <v>0</v>
      </c>
      <c r="N21" s="139">
        <v>30007073780</v>
      </c>
      <c r="P21" s="34">
        <v>30007073780</v>
      </c>
      <c r="R21" s="139">
        <v>0</v>
      </c>
      <c r="T21" s="139">
        <v>30007073780</v>
      </c>
      <c r="V21" s="140"/>
      <c r="W21" s="140"/>
      <c r="X21" s="140"/>
    </row>
    <row r="22" spans="1:24" ht="19.5" customHeight="1" x14ac:dyDescent="0.45">
      <c r="A22" s="138" t="s">
        <v>175</v>
      </c>
      <c r="C22" s="147"/>
      <c r="D22" s="8"/>
      <c r="E22" s="146" t="s">
        <v>179</v>
      </c>
      <c r="F22" s="8"/>
      <c r="G22" s="8"/>
      <c r="H22" s="143">
        <v>17</v>
      </c>
      <c r="J22" s="34">
        <v>11290528897</v>
      </c>
      <c r="L22" s="139">
        <v>0</v>
      </c>
      <c r="N22" s="139">
        <v>11290528897</v>
      </c>
      <c r="P22" s="34">
        <v>11290528897</v>
      </c>
      <c r="R22" s="139">
        <v>0</v>
      </c>
      <c r="T22" s="139">
        <v>11290528897</v>
      </c>
      <c r="V22" s="140"/>
      <c r="W22" s="140"/>
      <c r="X22" s="140"/>
    </row>
    <row r="23" spans="1:24" ht="19.5" customHeight="1" x14ac:dyDescent="0.45">
      <c r="A23" s="53" t="s">
        <v>134</v>
      </c>
      <c r="C23" s="147"/>
      <c r="D23" s="144"/>
      <c r="E23" s="145" t="s">
        <v>139</v>
      </c>
      <c r="F23" s="144"/>
      <c r="G23" s="144"/>
      <c r="H23" s="148">
        <v>18</v>
      </c>
      <c r="J23" s="34">
        <v>21823926967</v>
      </c>
      <c r="L23" s="139">
        <v>0</v>
      </c>
      <c r="N23" s="139">
        <v>21823926967</v>
      </c>
      <c r="P23" s="34">
        <v>21823926967</v>
      </c>
      <c r="R23" s="139">
        <v>0</v>
      </c>
      <c r="T23" s="139">
        <v>21823926967</v>
      </c>
      <c r="V23" s="140"/>
      <c r="W23" s="140"/>
      <c r="X23" s="140"/>
    </row>
    <row r="24" spans="1:24" s="182" customFormat="1" ht="20.25" customHeight="1" x14ac:dyDescent="0.45">
      <c r="A24" s="189" t="s">
        <v>119</v>
      </c>
      <c r="C24" s="192" t="s">
        <v>145</v>
      </c>
      <c r="D24" s="192"/>
      <c r="E24" s="192" t="s">
        <v>145</v>
      </c>
      <c r="F24" s="193"/>
      <c r="G24" s="132">
        <v>96510736993</v>
      </c>
      <c r="H24" s="143">
        <v>22.5</v>
      </c>
      <c r="I24" s="132">
        <v>593808854103</v>
      </c>
      <c r="J24" s="70">
        <v>84873652132</v>
      </c>
      <c r="K24" s="191">
        <v>0</v>
      </c>
      <c r="L24" s="139">
        <v>447383653</v>
      </c>
      <c r="M24">
        <v>0</v>
      </c>
      <c r="N24" s="139">
        <v>84426268479</v>
      </c>
      <c r="O24" s="182">
        <v>0</v>
      </c>
      <c r="P24" s="132">
        <v>84873652132</v>
      </c>
      <c r="Q24" s="193">
        <v>0</v>
      </c>
      <c r="R24" s="139">
        <v>447383653</v>
      </c>
      <c r="S24" s="182">
        <v>0</v>
      </c>
      <c r="T24" s="139">
        <v>84426268479</v>
      </c>
    </row>
    <row r="25" spans="1:24" s="182" customFormat="1" ht="20.25" hidden="1" customHeight="1" x14ac:dyDescent="0.45">
      <c r="A25" s="189" t="s">
        <v>117</v>
      </c>
      <c r="C25" s="192" t="s">
        <v>145</v>
      </c>
      <c r="D25" s="191"/>
      <c r="E25" s="192" t="s">
        <v>145</v>
      </c>
      <c r="F25" s="193"/>
      <c r="G25" s="132">
        <v>48566522982</v>
      </c>
      <c r="H25" s="143">
        <v>22.5</v>
      </c>
      <c r="I25" s="132">
        <v>440673462629</v>
      </c>
      <c r="J25" s="70"/>
      <c r="K25" s="191"/>
      <c r="L25" s="139"/>
      <c r="M25" s="68"/>
      <c r="N25" s="139"/>
      <c r="P25" s="132"/>
      <c r="Q25" s="193"/>
      <c r="R25" s="139"/>
      <c r="T25" s="139"/>
    </row>
    <row r="26" spans="1:24" s="182" customFormat="1" ht="20.25" customHeight="1" x14ac:dyDescent="0.45">
      <c r="A26" s="189" t="s">
        <v>120</v>
      </c>
      <c r="C26" s="192" t="s">
        <v>145</v>
      </c>
      <c r="D26" s="191"/>
      <c r="E26" s="192" t="s">
        <v>145</v>
      </c>
      <c r="F26" s="193"/>
      <c r="G26" s="132">
        <v>96913476149</v>
      </c>
      <c r="H26" s="143">
        <v>22.5</v>
      </c>
      <c r="I26" s="132">
        <v>418141529668</v>
      </c>
      <c r="J26" s="70">
        <v>107253279026</v>
      </c>
      <c r="K26" s="191">
        <v>0</v>
      </c>
      <c r="L26" s="139">
        <v>115505970</v>
      </c>
      <c r="M26" s="68">
        <v>0</v>
      </c>
      <c r="N26" s="139">
        <v>107137773056</v>
      </c>
      <c r="O26" s="182">
        <v>0</v>
      </c>
      <c r="P26" s="132">
        <v>107253279026</v>
      </c>
      <c r="Q26" s="193">
        <v>0</v>
      </c>
      <c r="R26" s="139">
        <v>115505970</v>
      </c>
      <c r="S26" s="182">
        <v>0</v>
      </c>
      <c r="T26" s="139">
        <v>107137773056</v>
      </c>
    </row>
    <row r="27" spans="1:24" s="182" customFormat="1" ht="19.5" x14ac:dyDescent="0.45">
      <c r="A27" s="189" t="s">
        <v>131</v>
      </c>
      <c r="C27" s="192" t="s">
        <v>145</v>
      </c>
      <c r="D27" s="191"/>
      <c r="E27" s="192" t="s">
        <v>145</v>
      </c>
      <c r="F27" s="193"/>
      <c r="G27" s="132">
        <v>14380354191</v>
      </c>
      <c r="H27" s="143">
        <v>22.5</v>
      </c>
      <c r="I27" s="132">
        <v>47588502119</v>
      </c>
      <c r="J27" s="70">
        <v>12295081950</v>
      </c>
      <c r="K27" s="191">
        <v>0</v>
      </c>
      <c r="L27" s="139">
        <v>61020340</v>
      </c>
      <c r="M27" s="68">
        <v>0</v>
      </c>
      <c r="N27" s="139">
        <v>12234061610</v>
      </c>
      <c r="O27" s="182">
        <v>0</v>
      </c>
      <c r="P27" s="132">
        <v>12295081950</v>
      </c>
      <c r="Q27" s="193">
        <v>0</v>
      </c>
      <c r="R27" s="139">
        <v>61020340</v>
      </c>
      <c r="S27" s="182">
        <v>0</v>
      </c>
      <c r="T27" s="139">
        <v>12234061610</v>
      </c>
    </row>
    <row r="28" spans="1:24" s="182" customFormat="1" ht="19.5" x14ac:dyDescent="0.45">
      <c r="A28" s="189" t="s">
        <v>143</v>
      </c>
      <c r="C28" s="192" t="s">
        <v>145</v>
      </c>
      <c r="D28" s="191"/>
      <c r="E28" s="192" t="s">
        <v>145</v>
      </c>
      <c r="F28" s="193"/>
      <c r="G28" s="132">
        <v>12295081950</v>
      </c>
      <c r="H28" s="143">
        <v>22.5</v>
      </c>
      <c r="I28" s="132">
        <v>33606557330</v>
      </c>
      <c r="J28" s="70">
        <v>12295081950</v>
      </c>
      <c r="K28" s="191"/>
      <c r="L28" s="139">
        <v>58738719</v>
      </c>
      <c r="M28" s="68"/>
      <c r="N28" s="139">
        <v>12236343231</v>
      </c>
      <c r="P28" s="132">
        <v>12295081950</v>
      </c>
      <c r="Q28" s="193"/>
      <c r="R28" s="139">
        <v>58738719</v>
      </c>
      <c r="T28" s="139">
        <v>12236343231</v>
      </c>
    </row>
    <row r="29" spans="1:24" s="182" customFormat="1" ht="19.5" x14ac:dyDescent="0.45">
      <c r="A29" s="189" t="s">
        <v>170</v>
      </c>
      <c r="C29" s="192" t="s">
        <v>145</v>
      </c>
      <c r="D29" s="191"/>
      <c r="E29" s="192" t="s">
        <v>145</v>
      </c>
      <c r="F29" s="193"/>
      <c r="G29" s="132">
        <v>1017129406</v>
      </c>
      <c r="H29" s="148">
        <v>0</v>
      </c>
      <c r="I29" s="132">
        <v>1017190794</v>
      </c>
      <c r="J29" s="70">
        <v>4191047</v>
      </c>
      <c r="K29" s="191">
        <v>0</v>
      </c>
      <c r="L29" s="139">
        <v>0</v>
      </c>
      <c r="M29" s="68">
        <v>0</v>
      </c>
      <c r="N29" s="139">
        <v>4191047</v>
      </c>
      <c r="O29" s="182">
        <v>0</v>
      </c>
      <c r="P29" s="132">
        <v>4191047</v>
      </c>
      <c r="Q29" s="193">
        <v>0</v>
      </c>
      <c r="R29" s="139">
        <v>0</v>
      </c>
      <c r="S29" s="182">
        <v>0</v>
      </c>
      <c r="T29" s="139">
        <v>4191047</v>
      </c>
    </row>
    <row r="30" spans="1:24" s="182" customFormat="1" ht="19.5" x14ac:dyDescent="0.45">
      <c r="A30" s="189" t="s">
        <v>169</v>
      </c>
      <c r="C30" s="192" t="s">
        <v>145</v>
      </c>
      <c r="D30" s="191"/>
      <c r="E30" s="192" t="s">
        <v>145</v>
      </c>
      <c r="F30" s="193"/>
      <c r="G30" s="132">
        <v>202119</v>
      </c>
      <c r="H30" s="148">
        <v>0</v>
      </c>
      <c r="J30" s="148">
        <v>13345</v>
      </c>
      <c r="K30" s="132">
        <v>0</v>
      </c>
      <c r="L30" s="70">
        <v>0</v>
      </c>
      <c r="M30" s="191">
        <v>0</v>
      </c>
      <c r="N30" s="139">
        <v>13345</v>
      </c>
      <c r="O30" s="68">
        <v>0</v>
      </c>
      <c r="P30" s="139">
        <v>13345</v>
      </c>
      <c r="Q30" s="182">
        <v>0</v>
      </c>
      <c r="R30" s="132">
        <v>0</v>
      </c>
      <c r="S30" s="193">
        <v>0</v>
      </c>
      <c r="T30" s="139">
        <v>13345</v>
      </c>
    </row>
    <row r="31" spans="1:24" s="182" customFormat="1" ht="19.5" x14ac:dyDescent="0.45">
      <c r="A31" s="189" t="s">
        <v>166</v>
      </c>
      <c r="C31" s="192" t="s">
        <v>145</v>
      </c>
      <c r="D31" s="191"/>
      <c r="E31" s="192" t="s">
        <v>145</v>
      </c>
      <c r="F31" s="193"/>
      <c r="G31" s="132">
        <v>0</v>
      </c>
      <c r="H31" s="148">
        <v>0</v>
      </c>
      <c r="I31" s="132">
        <v>3357247</v>
      </c>
      <c r="J31" s="70">
        <v>2869</v>
      </c>
      <c r="K31" s="191">
        <v>0</v>
      </c>
      <c r="L31" s="139">
        <v>0</v>
      </c>
      <c r="M31" s="68">
        <v>0</v>
      </c>
      <c r="N31" s="139">
        <v>2869</v>
      </c>
      <c r="O31" s="182">
        <v>0</v>
      </c>
      <c r="P31" s="132">
        <v>2869</v>
      </c>
      <c r="Q31" s="193">
        <v>0</v>
      </c>
      <c r="R31" s="139">
        <v>0</v>
      </c>
      <c r="S31" s="182">
        <v>0</v>
      </c>
      <c r="T31" s="139">
        <v>2869</v>
      </c>
    </row>
    <row r="32" spans="1:24" s="182" customFormat="1" ht="19.5" hidden="1" x14ac:dyDescent="0.45">
      <c r="A32" s="189" t="s">
        <v>168</v>
      </c>
      <c r="C32" s="192" t="s">
        <v>145</v>
      </c>
      <c r="D32" s="191"/>
      <c r="E32" s="192" t="s">
        <v>145</v>
      </c>
      <c r="F32" s="193"/>
      <c r="G32" s="132">
        <v>0</v>
      </c>
      <c r="H32" s="148">
        <v>0</v>
      </c>
      <c r="J32" s="148"/>
      <c r="K32" s="132"/>
      <c r="L32" s="70"/>
      <c r="M32" s="191"/>
      <c r="N32" s="139"/>
      <c r="O32" s="68"/>
      <c r="P32" s="139"/>
      <c r="R32" s="132"/>
      <c r="S32" s="193"/>
      <c r="T32" s="139"/>
    </row>
    <row r="33" spans="1:24" s="182" customFormat="1" ht="19.5" x14ac:dyDescent="0.45">
      <c r="A33" s="189" t="s">
        <v>167</v>
      </c>
      <c r="C33" s="192" t="s">
        <v>145</v>
      </c>
      <c r="D33" s="191"/>
      <c r="E33" s="192" t="s">
        <v>145</v>
      </c>
      <c r="F33" s="193"/>
      <c r="G33" s="132">
        <v>12458</v>
      </c>
      <c r="H33" s="148">
        <v>0</v>
      </c>
      <c r="I33" s="132">
        <v>208139</v>
      </c>
      <c r="J33" s="70">
        <v>8472</v>
      </c>
      <c r="K33" s="191"/>
      <c r="L33" s="139">
        <v>0</v>
      </c>
      <c r="M33" s="68"/>
      <c r="N33" s="139">
        <v>8472</v>
      </c>
      <c r="P33" s="132">
        <v>8472</v>
      </c>
      <c r="Q33" s="193"/>
      <c r="R33" s="139">
        <v>0</v>
      </c>
      <c r="T33" s="139">
        <v>8472</v>
      </c>
    </row>
    <row r="34" spans="1:24" s="182" customFormat="1" ht="19.5" x14ac:dyDescent="0.45">
      <c r="A34" s="189" t="s">
        <v>171</v>
      </c>
      <c r="C34" s="192" t="s">
        <v>145</v>
      </c>
      <c r="D34" s="191"/>
      <c r="E34" s="192" t="s">
        <v>145</v>
      </c>
      <c r="F34" s="193"/>
      <c r="G34" s="132">
        <v>3404</v>
      </c>
      <c r="H34" s="148">
        <v>0</v>
      </c>
      <c r="I34" s="132">
        <v>27427</v>
      </c>
      <c r="J34" s="70">
        <v>3446</v>
      </c>
      <c r="K34" s="191"/>
      <c r="L34" s="139">
        <v>0</v>
      </c>
      <c r="M34" s="68"/>
      <c r="N34" s="139">
        <v>3446</v>
      </c>
      <c r="P34" s="132">
        <v>3446</v>
      </c>
      <c r="Q34" s="193"/>
      <c r="R34" s="139">
        <v>0</v>
      </c>
      <c r="T34" s="139">
        <v>3446</v>
      </c>
    </row>
    <row r="35" spans="1:24" s="182" customFormat="1" ht="19.5" hidden="1" x14ac:dyDescent="0.45">
      <c r="A35" s="189" t="s">
        <v>172</v>
      </c>
      <c r="C35" s="192" t="s">
        <v>145</v>
      </c>
      <c r="D35" s="191"/>
      <c r="E35" s="192" t="s">
        <v>145</v>
      </c>
      <c r="F35" s="193"/>
      <c r="G35" s="132">
        <v>2876</v>
      </c>
      <c r="H35" s="148">
        <v>0</v>
      </c>
      <c r="I35" s="132">
        <v>28537</v>
      </c>
      <c r="J35" s="70"/>
      <c r="K35" s="191"/>
      <c r="L35" s="139"/>
      <c r="M35" s="68"/>
      <c r="N35" s="139"/>
      <c r="P35" s="132"/>
      <c r="Q35" s="193"/>
      <c r="R35" s="139"/>
      <c r="T35" s="139"/>
    </row>
    <row r="36" spans="1:24" s="182" customFormat="1" ht="19.5" x14ac:dyDescent="0.45">
      <c r="A36" s="189" t="s">
        <v>173</v>
      </c>
      <c r="C36" s="192" t="s">
        <v>145</v>
      </c>
      <c r="D36" s="191"/>
      <c r="E36" s="192" t="s">
        <v>145</v>
      </c>
      <c r="F36" s="193"/>
      <c r="G36" s="132">
        <v>2868</v>
      </c>
      <c r="H36" s="148">
        <v>0</v>
      </c>
      <c r="I36" s="132">
        <v>2868</v>
      </c>
      <c r="J36" s="70">
        <v>2868</v>
      </c>
      <c r="K36" s="191"/>
      <c r="L36" s="139">
        <v>0</v>
      </c>
      <c r="M36" s="68"/>
      <c r="N36" s="139">
        <v>2868</v>
      </c>
      <c r="P36" s="132">
        <v>2868</v>
      </c>
      <c r="Q36" s="193"/>
      <c r="R36" s="139">
        <v>0</v>
      </c>
      <c r="T36" s="139">
        <v>2868</v>
      </c>
    </row>
    <row r="37" spans="1:24" ht="21.75" customHeight="1" thickBot="1" x14ac:dyDescent="0.25">
      <c r="C37" s="32"/>
      <c r="D37" s="58"/>
      <c r="E37" s="32"/>
      <c r="H37" s="27"/>
      <c r="J37" s="27">
        <f>SUM(J8:J36)</f>
        <v>661185211250</v>
      </c>
      <c r="K37" s="65"/>
      <c r="L37" s="174">
        <f>SUM(L8:L36)</f>
        <v>682648682</v>
      </c>
      <c r="M37" s="65"/>
      <c r="N37" s="27">
        <f>SUM(N8:N36)</f>
        <v>660502562568</v>
      </c>
      <c r="O37" s="65"/>
      <c r="P37" s="27">
        <f>SUM(P8:P36)</f>
        <v>661185211250</v>
      </c>
      <c r="Q37" s="65"/>
      <c r="R37" s="194">
        <f>SUM(R8:R36)</f>
        <v>682648682</v>
      </c>
      <c r="S37" s="65"/>
      <c r="T37" s="27">
        <f>SUM(T8:T36)</f>
        <v>660502562568</v>
      </c>
      <c r="V37" s="80" t="s">
        <v>160</v>
      </c>
      <c r="X37" s="140"/>
    </row>
    <row r="38" spans="1:24" ht="13.5" thickTop="1" x14ac:dyDescent="0.2"/>
  </sheetData>
  <sortState xmlns:xlrd2="http://schemas.microsoft.com/office/spreadsheetml/2017/richdata2" ref="A8:T23">
    <sortCondition descending="1" ref="T8:T23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  <pageSetUpPr fitToPage="1"/>
  </sheetPr>
  <dimension ref="A1:P23"/>
  <sheetViews>
    <sheetView rightToLeft="1" view="pageBreakPreview" zoomScaleNormal="100" zoomScaleSheetLayoutView="100" workbookViewId="0">
      <selection activeCell="J28" sqref="J28"/>
    </sheetView>
  </sheetViews>
  <sheetFormatPr defaultRowHeight="12.75" x14ac:dyDescent="0.2"/>
  <cols>
    <col min="1" max="1" width="39" style="182" customWidth="1"/>
    <col min="2" max="2" width="1.28515625" style="182" customWidth="1"/>
    <col min="3" max="3" width="21.140625" style="182" bestFit="1" customWidth="1"/>
    <col min="4" max="4" width="1.28515625" style="182" customWidth="1"/>
    <col min="5" max="5" width="18.85546875" style="182" bestFit="1" customWidth="1"/>
    <col min="6" max="6" width="1.28515625" style="182" customWidth="1"/>
    <col min="7" max="7" width="21.85546875" style="182" bestFit="1" customWidth="1"/>
    <col min="8" max="8" width="1.28515625" style="182" customWidth="1"/>
    <col min="9" max="9" width="22.28515625" style="182" bestFit="1" customWidth="1"/>
    <col min="10" max="10" width="1.28515625" style="182" customWidth="1"/>
    <col min="11" max="11" width="19.140625" style="182" bestFit="1" customWidth="1"/>
    <col min="12" max="12" width="1.28515625" style="182" customWidth="1"/>
    <col min="13" max="13" width="26.7109375" style="182" customWidth="1"/>
    <col min="14" max="14" width="0.28515625" style="182" customWidth="1"/>
    <col min="15" max="15" width="9.140625" style="182"/>
    <col min="16" max="16" width="21.7109375" style="182" bestFit="1" customWidth="1"/>
    <col min="17" max="16384" width="9.140625" style="182"/>
  </cols>
  <sheetData>
    <row r="1" spans="1:16" ht="25.5" x14ac:dyDescent="0.2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6" ht="25.5" x14ac:dyDescent="0.2">
      <c r="A2" s="264" t="s">
        <v>58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6" ht="25.5" x14ac:dyDescent="0.2">
      <c r="A3" s="264" t="str">
        <f>'صورت وضعیت'!B6</f>
        <v>برای ماه منتهی به 1403/12/30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6" ht="25.5" x14ac:dyDescent="0.2">
      <c r="A5" s="263" t="s">
        <v>108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6" ht="21" x14ac:dyDescent="0.2">
      <c r="A6" s="254" t="s">
        <v>61</v>
      </c>
      <c r="C6" s="254" t="s">
        <v>77</v>
      </c>
      <c r="D6" s="254"/>
      <c r="E6" s="254"/>
      <c r="F6" s="254"/>
      <c r="G6" s="254"/>
      <c r="I6" s="254" t="s">
        <v>78</v>
      </c>
      <c r="J6" s="254"/>
      <c r="K6" s="254"/>
      <c r="L6" s="254"/>
      <c r="M6" s="254"/>
    </row>
    <row r="7" spans="1:16" ht="21" x14ac:dyDescent="0.2">
      <c r="A7" s="254"/>
      <c r="C7" s="4" t="s">
        <v>106</v>
      </c>
      <c r="D7" s="190"/>
      <c r="E7" s="4" t="s">
        <v>102</v>
      </c>
      <c r="F7" s="190"/>
      <c r="G7" s="4" t="s">
        <v>107</v>
      </c>
      <c r="I7" s="4" t="s">
        <v>106</v>
      </c>
      <c r="J7" s="190"/>
      <c r="K7" s="4" t="s">
        <v>102</v>
      </c>
      <c r="L7" s="190"/>
      <c r="M7" s="4" t="s">
        <v>107</v>
      </c>
    </row>
    <row r="8" spans="1:16" ht="19.5" x14ac:dyDescent="0.2">
      <c r="A8" s="188" t="s">
        <v>120</v>
      </c>
      <c r="C8" s="70">
        <v>107253279026</v>
      </c>
      <c r="D8" s="191">
        <v>0</v>
      </c>
      <c r="E8" s="139">
        <v>115505970</v>
      </c>
      <c r="F8" s="193">
        <v>0</v>
      </c>
      <c r="G8" s="132">
        <v>107137773056</v>
      </c>
      <c r="H8" s="193">
        <v>0</v>
      </c>
      <c r="I8" s="132">
        <v>107253279026</v>
      </c>
      <c r="J8" s="193">
        <v>0</v>
      </c>
      <c r="K8" s="139">
        <v>115505970</v>
      </c>
      <c r="L8" s="191">
        <v>0</v>
      </c>
      <c r="M8" s="71">
        <v>107137773056</v>
      </c>
    </row>
    <row r="9" spans="1:16" ht="19.5" x14ac:dyDescent="0.2">
      <c r="A9" s="188" t="s">
        <v>119</v>
      </c>
      <c r="C9" s="70">
        <v>84873652132</v>
      </c>
      <c r="D9" s="191">
        <v>0</v>
      </c>
      <c r="E9" s="139">
        <v>447383653</v>
      </c>
      <c r="F9" s="193">
        <v>0</v>
      </c>
      <c r="G9" s="132">
        <v>84426268479</v>
      </c>
      <c r="H9" s="193">
        <v>0</v>
      </c>
      <c r="I9" s="132">
        <v>84873652132</v>
      </c>
      <c r="J9" s="193">
        <v>0</v>
      </c>
      <c r="K9" s="139">
        <v>447383653</v>
      </c>
      <c r="L9" s="191">
        <v>0</v>
      </c>
      <c r="M9" s="68">
        <v>84426268479</v>
      </c>
    </row>
    <row r="10" spans="1:16" ht="19.5" x14ac:dyDescent="0.2">
      <c r="A10" s="188" t="s">
        <v>143</v>
      </c>
      <c r="C10" s="70">
        <v>12295081950</v>
      </c>
      <c r="D10" s="191"/>
      <c r="E10" s="139">
        <v>58738719</v>
      </c>
      <c r="F10" s="193"/>
      <c r="G10" s="132">
        <v>12236343231</v>
      </c>
      <c r="H10" s="193"/>
      <c r="I10" s="132">
        <v>12295081950</v>
      </c>
      <c r="J10" s="193"/>
      <c r="K10" s="139">
        <v>58738719</v>
      </c>
      <c r="L10" s="191"/>
      <c r="M10" s="68">
        <v>12236343231</v>
      </c>
      <c r="P10" s="191"/>
    </row>
    <row r="11" spans="1:16" ht="19.5" x14ac:dyDescent="0.2">
      <c r="A11" s="210" t="s">
        <v>131</v>
      </c>
      <c r="C11" s="70">
        <v>12295081950</v>
      </c>
      <c r="D11" s="191">
        <v>0</v>
      </c>
      <c r="E11" s="139">
        <v>61020340</v>
      </c>
      <c r="F11" s="193">
        <v>0</v>
      </c>
      <c r="G11" s="132">
        <v>12234061610</v>
      </c>
      <c r="H11" s="193">
        <v>0</v>
      </c>
      <c r="I11" s="132">
        <v>12295081950</v>
      </c>
      <c r="J11" s="193">
        <v>0</v>
      </c>
      <c r="K11" s="139">
        <v>61020340</v>
      </c>
      <c r="L11" s="191">
        <v>0</v>
      </c>
      <c r="M11" s="68">
        <v>12234061610</v>
      </c>
      <c r="P11" s="191"/>
    </row>
    <row r="12" spans="1:16" ht="19.5" x14ac:dyDescent="0.2">
      <c r="A12" s="188" t="s">
        <v>170</v>
      </c>
      <c r="C12" s="70">
        <v>4191047</v>
      </c>
      <c r="D12" s="191">
        <v>0</v>
      </c>
      <c r="E12" s="139">
        <v>0</v>
      </c>
      <c r="F12" s="193">
        <v>0</v>
      </c>
      <c r="G12" s="132">
        <v>4191047</v>
      </c>
      <c r="H12" s="193">
        <v>0</v>
      </c>
      <c r="I12" s="132">
        <v>4191047</v>
      </c>
      <c r="J12" s="193">
        <v>0</v>
      </c>
      <c r="K12" s="139">
        <v>0</v>
      </c>
      <c r="L12" s="191">
        <v>0</v>
      </c>
      <c r="M12" s="68">
        <v>4191047</v>
      </c>
    </row>
    <row r="13" spans="1:16" ht="19.5" x14ac:dyDescent="0.2">
      <c r="A13" s="188" t="s">
        <v>169</v>
      </c>
      <c r="C13" s="70">
        <v>13345</v>
      </c>
      <c r="D13" s="191">
        <v>0</v>
      </c>
      <c r="E13" s="139">
        <v>0</v>
      </c>
      <c r="F13" s="193">
        <v>0</v>
      </c>
      <c r="G13" s="132">
        <v>13345</v>
      </c>
      <c r="H13" s="193">
        <v>0</v>
      </c>
      <c r="I13" s="132">
        <v>13345</v>
      </c>
      <c r="J13" s="193">
        <v>0</v>
      </c>
      <c r="K13" s="139">
        <v>0</v>
      </c>
      <c r="L13" s="191">
        <v>0</v>
      </c>
      <c r="M13" s="68">
        <v>13345</v>
      </c>
    </row>
    <row r="14" spans="1:16" ht="19.5" x14ac:dyDescent="0.2">
      <c r="A14" s="188" t="s">
        <v>167</v>
      </c>
      <c r="C14" s="70">
        <v>8472</v>
      </c>
      <c r="D14" s="191"/>
      <c r="E14" s="139">
        <v>0</v>
      </c>
      <c r="F14" s="193"/>
      <c r="G14" s="132">
        <v>8472</v>
      </c>
      <c r="H14" s="193"/>
      <c r="I14" s="132">
        <v>8472</v>
      </c>
      <c r="J14" s="193"/>
      <c r="K14" s="139">
        <v>0</v>
      </c>
      <c r="L14" s="191"/>
      <c r="M14" s="68">
        <v>8472</v>
      </c>
    </row>
    <row r="15" spans="1:16" ht="19.5" x14ac:dyDescent="0.2">
      <c r="A15" s="188" t="s">
        <v>171</v>
      </c>
      <c r="C15" s="70">
        <v>3446</v>
      </c>
      <c r="D15" s="191"/>
      <c r="E15" s="139">
        <v>0</v>
      </c>
      <c r="F15" s="193"/>
      <c r="G15" s="132">
        <v>3446</v>
      </c>
      <c r="H15" s="193"/>
      <c r="I15" s="132">
        <v>3446</v>
      </c>
      <c r="J15" s="193"/>
      <c r="K15" s="139">
        <v>0</v>
      </c>
      <c r="L15" s="191"/>
      <c r="M15" s="68">
        <v>3446</v>
      </c>
    </row>
    <row r="16" spans="1:16" ht="19.5" hidden="1" x14ac:dyDescent="0.2">
      <c r="A16" s="188" t="s">
        <v>168</v>
      </c>
      <c r="C16" s="70"/>
      <c r="D16" s="191"/>
      <c r="E16" s="139"/>
      <c r="F16" s="193"/>
      <c r="G16" s="132"/>
      <c r="H16" s="193"/>
      <c r="I16" s="132"/>
      <c r="J16" s="193"/>
      <c r="K16" s="139"/>
      <c r="L16" s="191"/>
      <c r="M16" s="68"/>
    </row>
    <row r="17" spans="1:13" ht="19.5" x14ac:dyDescent="0.2">
      <c r="A17" s="188" t="s">
        <v>166</v>
      </c>
      <c r="C17" s="70">
        <v>2869</v>
      </c>
      <c r="D17" s="191">
        <v>0</v>
      </c>
      <c r="E17" s="139">
        <v>0</v>
      </c>
      <c r="F17" s="193">
        <v>0</v>
      </c>
      <c r="G17" s="132">
        <v>2869</v>
      </c>
      <c r="H17" s="193">
        <v>0</v>
      </c>
      <c r="I17" s="132">
        <v>2869</v>
      </c>
      <c r="J17" s="193">
        <v>0</v>
      </c>
      <c r="K17" s="139">
        <v>0</v>
      </c>
      <c r="L17" s="191">
        <v>0</v>
      </c>
      <c r="M17" s="68">
        <v>2869</v>
      </c>
    </row>
    <row r="18" spans="1:13" ht="19.5" x14ac:dyDescent="0.2">
      <c r="A18" s="188" t="s">
        <v>173</v>
      </c>
      <c r="C18" s="70">
        <v>2868</v>
      </c>
      <c r="D18" s="191"/>
      <c r="E18" s="139">
        <v>0</v>
      </c>
      <c r="F18" s="193"/>
      <c r="G18" s="132">
        <v>2868</v>
      </c>
      <c r="H18" s="193"/>
      <c r="I18" s="132">
        <v>2868</v>
      </c>
      <c r="J18" s="193"/>
      <c r="K18" s="139">
        <v>0</v>
      </c>
      <c r="L18" s="191"/>
      <c r="M18" s="68">
        <v>2868</v>
      </c>
    </row>
    <row r="19" spans="1:13" ht="19.5" hidden="1" x14ac:dyDescent="0.2">
      <c r="A19" s="188" t="s">
        <v>117</v>
      </c>
      <c r="C19" s="70"/>
      <c r="D19" s="191"/>
      <c r="E19" s="139"/>
      <c r="F19" s="193"/>
      <c r="G19" s="132"/>
      <c r="H19" s="193"/>
      <c r="I19" s="132"/>
      <c r="J19" s="193"/>
      <c r="K19" s="139"/>
      <c r="L19" s="191"/>
      <c r="M19" s="68"/>
    </row>
    <row r="20" spans="1:13" ht="21.75" thickBot="1" x14ac:dyDescent="0.25">
      <c r="A20" s="187" t="s">
        <v>14</v>
      </c>
      <c r="C20" s="97">
        <f>SUM(C8:C19)</f>
        <v>216721317105</v>
      </c>
      <c r="D20" s="191"/>
      <c r="E20" s="194">
        <f>SUM(E8:E19)</f>
        <v>682648682</v>
      </c>
      <c r="F20" s="191"/>
      <c r="G20" s="97">
        <f>SUM(G8:G19)</f>
        <v>216038668423</v>
      </c>
      <c r="H20" s="191"/>
      <c r="I20" s="97">
        <f>SUM(I8:I19)</f>
        <v>216721317105</v>
      </c>
      <c r="J20" s="191"/>
      <c r="K20" s="194">
        <f>SUM(K8:K19)</f>
        <v>682648682</v>
      </c>
      <c r="L20" s="191"/>
      <c r="M20" s="97">
        <f>SUM(M8:M19)</f>
        <v>216038668423</v>
      </c>
    </row>
    <row r="21" spans="1:13" ht="13.5" thickTop="1" x14ac:dyDescent="0.2"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</row>
    <row r="23" spans="1:13" x14ac:dyDescent="0.2"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</row>
  </sheetData>
  <sortState xmlns:xlrd2="http://schemas.microsoft.com/office/spreadsheetml/2017/richdata2" ref="A8:M19">
    <sortCondition descending="1" ref="M8:M19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  <pageSetUpPr fitToPage="1"/>
  </sheetPr>
  <dimension ref="A1:U25"/>
  <sheetViews>
    <sheetView rightToLeft="1" view="pageBreakPreview" zoomScale="70" zoomScaleNormal="100" zoomScaleSheetLayoutView="70" workbookViewId="0">
      <selection activeCell="I7" sqref="I7"/>
    </sheetView>
  </sheetViews>
  <sheetFormatPr defaultRowHeight="12.75" x14ac:dyDescent="0.2"/>
  <cols>
    <col min="1" max="1" width="40.7109375" bestFit="1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20.14062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style="182" customWidth="1"/>
    <col min="19" max="19" width="4.5703125" customWidth="1"/>
    <col min="20" max="20" width="26" bestFit="1" customWidth="1"/>
    <col min="21" max="21" width="18.85546875" bestFit="1" customWidth="1"/>
    <col min="22" max="22" width="8.85546875" customWidth="1"/>
    <col min="23" max="35" width="9.140625" customWidth="1"/>
    <col min="36" max="36" width="20.7109375" bestFit="1" customWidth="1"/>
    <col min="37" max="37" width="16" bestFit="1" customWidth="1"/>
  </cols>
  <sheetData>
    <row r="1" spans="1:21" ht="29.1" customHeight="1" x14ac:dyDescent="0.25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04"/>
    </row>
    <row r="2" spans="1:21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</row>
    <row r="3" spans="1:21" ht="21.7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</row>
    <row r="4" spans="1:21" ht="14.45" customHeight="1" x14ac:dyDescent="0.2"/>
    <row r="5" spans="1:21" ht="20.25" customHeight="1" x14ac:dyDescent="0.2">
      <c r="A5" s="255" t="s">
        <v>109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65"/>
      <c r="T5" s="265"/>
    </row>
    <row r="6" spans="1:21" ht="14.45" customHeight="1" x14ac:dyDescent="0.2">
      <c r="A6" s="242" t="s">
        <v>61</v>
      </c>
      <c r="C6" s="254" t="s">
        <v>77</v>
      </c>
      <c r="D6" s="254"/>
      <c r="E6" s="254"/>
      <c r="F6" s="254"/>
      <c r="G6" s="254"/>
      <c r="H6" s="254"/>
      <c r="I6" s="254"/>
      <c r="K6" s="254" t="s">
        <v>78</v>
      </c>
      <c r="L6" s="254"/>
      <c r="M6" s="254"/>
      <c r="N6" s="254"/>
      <c r="O6" s="254"/>
      <c r="P6" s="254"/>
      <c r="Q6" s="254"/>
      <c r="R6" s="254"/>
      <c r="S6" s="265"/>
      <c r="T6" s="265"/>
    </row>
    <row r="7" spans="1:21" ht="38.25" customHeight="1" x14ac:dyDescent="0.2">
      <c r="A7" s="242"/>
      <c r="C7" s="28" t="s">
        <v>6</v>
      </c>
      <c r="D7" s="2"/>
      <c r="E7" s="28" t="s">
        <v>110</v>
      </c>
      <c r="F7" s="2"/>
      <c r="G7" s="28" t="s">
        <v>111</v>
      </c>
      <c r="H7" s="2"/>
      <c r="I7" s="28" t="s">
        <v>112</v>
      </c>
      <c r="K7" s="28" t="s">
        <v>6</v>
      </c>
      <c r="L7" s="2"/>
      <c r="M7" s="28" t="s">
        <v>110</v>
      </c>
      <c r="N7" s="2"/>
      <c r="O7" s="28" t="s">
        <v>111</v>
      </c>
      <c r="P7" s="2"/>
      <c r="Q7" s="181" t="s">
        <v>112</v>
      </c>
      <c r="R7" s="181"/>
      <c r="S7" s="265"/>
      <c r="T7" s="265"/>
    </row>
    <row r="8" spans="1:21" ht="21.75" customHeight="1" x14ac:dyDescent="0.25">
      <c r="A8" s="199" t="s">
        <v>134</v>
      </c>
      <c r="B8" s="182"/>
      <c r="C8" s="132">
        <v>1590000</v>
      </c>
      <c r="D8" s="132"/>
      <c r="E8" s="132">
        <v>1590000000000</v>
      </c>
      <c r="F8" s="132"/>
      <c r="G8" s="132">
        <v>1524422348360</v>
      </c>
      <c r="H8" s="132"/>
      <c r="I8" s="132">
        <v>65577651640</v>
      </c>
      <c r="J8" s="132"/>
      <c r="K8" s="132">
        <v>1590000</v>
      </c>
      <c r="L8" s="132"/>
      <c r="M8" s="132">
        <v>1590000000000</v>
      </c>
      <c r="N8" s="132"/>
      <c r="O8" s="132">
        <v>1524422348360</v>
      </c>
      <c r="P8" s="132"/>
      <c r="Q8" s="132">
        <v>65577651640</v>
      </c>
      <c r="R8" s="99"/>
      <c r="T8" s="196"/>
      <c r="U8" s="65"/>
    </row>
    <row r="9" spans="1:21" s="182" customFormat="1" ht="21.75" customHeight="1" x14ac:dyDescent="0.25">
      <c r="A9" s="199" t="s">
        <v>175</v>
      </c>
      <c r="C9" s="132">
        <v>2040000</v>
      </c>
      <c r="D9" s="132"/>
      <c r="E9" s="132">
        <v>2040000000000</v>
      </c>
      <c r="F9" s="132"/>
      <c r="G9" s="132">
        <v>2001285201300</v>
      </c>
      <c r="H9" s="132"/>
      <c r="I9" s="132">
        <v>38714798700</v>
      </c>
      <c r="J9" s="132"/>
      <c r="K9" s="132">
        <v>2040000</v>
      </c>
      <c r="L9" s="132"/>
      <c r="M9" s="132">
        <v>2040000000000</v>
      </c>
      <c r="N9" s="132"/>
      <c r="O9" s="132">
        <v>2001285201300</v>
      </c>
      <c r="P9" s="132"/>
      <c r="Q9" s="132">
        <v>38714798700</v>
      </c>
      <c r="R9" s="99"/>
      <c r="T9" s="198"/>
      <c r="U9" s="191"/>
    </row>
    <row r="10" spans="1:21" s="182" customFormat="1" ht="24" customHeight="1" x14ac:dyDescent="0.25">
      <c r="A10" s="199" t="s">
        <v>190</v>
      </c>
      <c r="C10" s="132">
        <v>565000</v>
      </c>
      <c r="D10" s="132"/>
      <c r="E10" s="132">
        <v>503338500000</v>
      </c>
      <c r="F10" s="132"/>
      <c r="G10" s="132">
        <v>501474294920</v>
      </c>
      <c r="H10" s="132"/>
      <c r="I10" s="132">
        <v>1864205080</v>
      </c>
      <c r="J10" s="132"/>
      <c r="K10" s="132">
        <v>565000</v>
      </c>
      <c r="L10" s="132"/>
      <c r="M10" s="132">
        <v>503338500000</v>
      </c>
      <c r="N10" s="132"/>
      <c r="O10" s="132">
        <v>501474294920</v>
      </c>
      <c r="P10" s="132"/>
      <c r="Q10" s="132">
        <v>1864205080</v>
      </c>
      <c r="R10" s="99"/>
      <c r="T10" s="197"/>
      <c r="U10" s="191"/>
    </row>
    <row r="11" spans="1:21" ht="21.75" customHeight="1" thickBot="1" x14ac:dyDescent="0.25">
      <c r="A11" s="30"/>
      <c r="E11" s="50">
        <f>SUM(E8:E10)</f>
        <v>4133338500000</v>
      </c>
      <c r="G11" s="50">
        <f>SUM(G8:G10)</f>
        <v>4027181844580</v>
      </c>
      <c r="I11" s="50">
        <f>SUM(I8:I10)</f>
        <v>106156655420</v>
      </c>
      <c r="M11" s="50">
        <f>SUM(M8:M10)</f>
        <v>4133338500000</v>
      </c>
      <c r="O11" s="50">
        <f>SUM(O8:O10)</f>
        <v>4027181844580</v>
      </c>
      <c r="Q11" s="98">
        <f>SUM(Q8:Q10)</f>
        <v>106156655420</v>
      </c>
      <c r="R11" s="98"/>
    </row>
    <row r="15" spans="1:21" s="201" customFormat="1" ht="21.75" customHeight="1" x14ac:dyDescent="0.25">
      <c r="A15" s="200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99"/>
      <c r="T15" s="203"/>
    </row>
    <row r="16" spans="1:21" s="201" customFormat="1" ht="21.75" customHeight="1" x14ac:dyDescent="0.25">
      <c r="A16" s="200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99"/>
      <c r="T16" s="203"/>
    </row>
    <row r="17" spans="1:20" s="201" customFormat="1" ht="24" customHeight="1" x14ac:dyDescent="0.25">
      <c r="A17" s="200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99"/>
      <c r="T17" s="203"/>
    </row>
    <row r="18" spans="1:20" s="201" customFormat="1" ht="21.75" customHeight="1" x14ac:dyDescent="0.25">
      <c r="A18" s="200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99"/>
      <c r="T18" s="203"/>
    </row>
    <row r="19" spans="1:20" s="201" customFormat="1" ht="21.75" customHeight="1" x14ac:dyDescent="0.25">
      <c r="A19" s="200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70"/>
      <c r="T19" s="203"/>
    </row>
    <row r="20" spans="1:20" s="201" customFormat="1" ht="21.75" customHeight="1" x14ac:dyDescent="0.25">
      <c r="A20" s="200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70"/>
      <c r="T20" s="203"/>
    </row>
    <row r="21" spans="1:20" s="201" customFormat="1" ht="21.75" customHeight="1" x14ac:dyDescent="0.25">
      <c r="A21" s="200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99"/>
      <c r="T21" s="203"/>
    </row>
    <row r="22" spans="1:20" s="201" customFormat="1" ht="21.75" customHeight="1" x14ac:dyDescent="0.25">
      <c r="A22" s="200"/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100"/>
      <c r="T22" s="203"/>
    </row>
    <row r="23" spans="1:20" s="201" customFormat="1" ht="21.75" customHeight="1" x14ac:dyDescent="0.25">
      <c r="A23" s="200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100"/>
      <c r="T23" s="203"/>
    </row>
    <row r="24" spans="1:20" s="201" customFormat="1" ht="21.75" customHeight="1" x14ac:dyDescent="0.25">
      <c r="A24" s="200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100"/>
      <c r="T24" s="203"/>
    </row>
    <row r="25" spans="1:20" s="201" customFormat="1" ht="21.75" customHeight="1" x14ac:dyDescent="0.2">
      <c r="A25" s="200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100"/>
    </row>
  </sheetData>
  <sortState xmlns:xlrd2="http://schemas.microsoft.com/office/spreadsheetml/2017/richdata2" ref="A8:Q10">
    <sortCondition descending="1" ref="Q8:Q10"/>
  </sortState>
  <mergeCells count="8">
    <mergeCell ref="S5:T7"/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U32"/>
  <sheetViews>
    <sheetView rightToLeft="1" view="pageBreakPreview" topLeftCell="A19" zoomScale="115" zoomScaleNormal="100" zoomScaleSheetLayoutView="115" workbookViewId="0">
      <selection activeCell="V19" sqref="V19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8554687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49"/>
    </row>
    <row r="2" spans="1:21" ht="19.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</row>
    <row r="3" spans="1:21" ht="19.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</row>
    <row r="5" spans="1:21" ht="19.5" customHeight="1" x14ac:dyDescent="0.2">
      <c r="A5" s="255" t="s">
        <v>113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</row>
    <row r="6" spans="1:21" ht="19.5" customHeight="1" x14ac:dyDescent="0.2">
      <c r="A6" s="254" t="s">
        <v>61</v>
      </c>
      <c r="C6" s="242" t="s">
        <v>77</v>
      </c>
      <c r="D6" s="242"/>
      <c r="E6" s="242"/>
      <c r="F6" s="242"/>
      <c r="G6" s="242"/>
      <c r="H6" s="242"/>
      <c r="I6" s="242"/>
      <c r="K6" s="242" t="s">
        <v>78</v>
      </c>
      <c r="L6" s="242"/>
      <c r="M6" s="242"/>
      <c r="N6" s="242"/>
      <c r="O6" s="242"/>
      <c r="P6" s="242"/>
      <c r="Q6" s="242"/>
      <c r="R6" s="242"/>
    </row>
    <row r="7" spans="1:21" ht="41.25" customHeight="1" x14ac:dyDescent="0.2">
      <c r="A7" s="254"/>
      <c r="C7" s="28" t="s">
        <v>6</v>
      </c>
      <c r="D7" s="2"/>
      <c r="E7" s="28" t="s">
        <v>8</v>
      </c>
      <c r="F7" s="2"/>
      <c r="G7" s="28" t="s">
        <v>111</v>
      </c>
      <c r="H7" s="2"/>
      <c r="I7" s="28" t="s">
        <v>114</v>
      </c>
      <c r="K7" s="28" t="s">
        <v>6</v>
      </c>
      <c r="L7" s="2"/>
      <c r="M7" s="28" t="s">
        <v>8</v>
      </c>
      <c r="N7" s="2"/>
      <c r="O7" s="28" t="s">
        <v>111</v>
      </c>
      <c r="P7" s="2"/>
      <c r="Q7" s="181" t="s">
        <v>114</v>
      </c>
      <c r="R7" s="181"/>
    </row>
    <row r="8" spans="1:21" ht="19.5" customHeight="1" x14ac:dyDescent="0.2">
      <c r="A8" s="31" t="s">
        <v>23</v>
      </c>
      <c r="C8" s="37">
        <v>13646775</v>
      </c>
      <c r="E8" s="37">
        <v>442579051308</v>
      </c>
      <c r="G8" s="37">
        <v>386344287297</v>
      </c>
      <c r="I8" s="37">
        <v>56234764011</v>
      </c>
      <c r="K8" s="37">
        <v>13646775</v>
      </c>
      <c r="M8" s="37">
        <v>442579051308</v>
      </c>
      <c r="O8" s="37">
        <v>386344287297</v>
      </c>
      <c r="Q8" s="37">
        <v>56234764011</v>
      </c>
      <c r="R8" s="37"/>
      <c r="T8" s="173"/>
      <c r="U8" s="173"/>
    </row>
    <row r="9" spans="1:21" ht="19.5" customHeight="1" x14ac:dyDescent="0.2">
      <c r="A9" s="31" t="s">
        <v>40</v>
      </c>
      <c r="C9" s="37">
        <v>2100000</v>
      </c>
      <c r="E9" s="37">
        <v>2049228510000</v>
      </c>
      <c r="G9" s="37">
        <v>2025376833900</v>
      </c>
      <c r="I9" s="37">
        <v>23851676100</v>
      </c>
      <c r="K9" s="37">
        <v>2100000</v>
      </c>
      <c r="M9" s="37">
        <v>2049228510000</v>
      </c>
      <c r="O9" s="37">
        <v>2025376833900</v>
      </c>
      <c r="Q9" s="37">
        <v>23851676100</v>
      </c>
      <c r="R9" s="37"/>
      <c r="T9" s="173"/>
      <c r="U9" s="173"/>
    </row>
    <row r="10" spans="1:21" ht="19.5" customHeight="1" x14ac:dyDescent="0.2">
      <c r="A10" s="31" t="s">
        <v>135</v>
      </c>
      <c r="C10" s="37">
        <v>3528000</v>
      </c>
      <c r="E10" s="37">
        <v>3277397671984</v>
      </c>
      <c r="G10" s="37">
        <v>3263591582792</v>
      </c>
      <c r="I10" s="37">
        <v>13806089192</v>
      </c>
      <c r="K10" s="37">
        <v>3528000</v>
      </c>
      <c r="M10" s="37">
        <v>3277397671984</v>
      </c>
      <c r="O10" s="37">
        <v>3263591582792</v>
      </c>
      <c r="Q10" s="37">
        <v>13806089192</v>
      </c>
      <c r="R10" s="37"/>
      <c r="T10" s="173"/>
      <c r="U10" s="173"/>
    </row>
    <row r="11" spans="1:21" ht="19.5" customHeight="1" x14ac:dyDescent="0.2">
      <c r="A11" s="31" t="s">
        <v>177</v>
      </c>
      <c r="C11" s="37">
        <v>2650000</v>
      </c>
      <c r="E11" s="37">
        <v>2048873574343</v>
      </c>
      <c r="G11" s="37">
        <v>2040130159375</v>
      </c>
      <c r="I11" s="37">
        <v>8743414968</v>
      </c>
      <c r="K11" s="37">
        <v>2650000</v>
      </c>
      <c r="M11" s="37">
        <v>2048873574343</v>
      </c>
      <c r="O11" s="37">
        <v>2040130159375</v>
      </c>
      <c r="Q11" s="37">
        <v>8743414968</v>
      </c>
      <c r="R11" s="37"/>
      <c r="T11" s="173"/>
      <c r="U11" s="173"/>
    </row>
    <row r="12" spans="1:21" ht="19.5" customHeight="1" x14ac:dyDescent="0.2">
      <c r="A12" s="31" t="s">
        <v>37</v>
      </c>
      <c r="C12" s="37">
        <v>526865</v>
      </c>
      <c r="E12" s="37">
        <v>490713186591</v>
      </c>
      <c r="G12" s="37">
        <v>488530253759</v>
      </c>
      <c r="I12" s="37">
        <v>2182932832</v>
      </c>
      <c r="K12" s="37">
        <v>526865</v>
      </c>
      <c r="M12" s="37">
        <v>490713186591</v>
      </c>
      <c r="O12" s="37">
        <v>488530253759</v>
      </c>
      <c r="Q12" s="37">
        <v>2182932832</v>
      </c>
      <c r="R12" s="37"/>
      <c r="T12" s="173"/>
      <c r="U12" s="173"/>
    </row>
    <row r="13" spans="1:21" ht="19.5" customHeight="1" x14ac:dyDescent="0.2">
      <c r="A13" s="31" t="s">
        <v>31</v>
      </c>
      <c r="C13" s="37">
        <v>71600</v>
      </c>
      <c r="E13" s="37">
        <v>66621746619</v>
      </c>
      <c r="G13" s="37">
        <v>65132020681</v>
      </c>
      <c r="I13" s="37">
        <v>1489725938</v>
      </c>
      <c r="K13" s="37">
        <v>71600</v>
      </c>
      <c r="M13" s="37">
        <v>66621746619</v>
      </c>
      <c r="O13" s="37">
        <v>65132020681</v>
      </c>
      <c r="Q13" s="37">
        <v>1489725938</v>
      </c>
      <c r="R13" s="37"/>
      <c r="T13" s="173"/>
      <c r="U13" s="173"/>
    </row>
    <row r="14" spans="1:21" ht="19.5" customHeight="1" x14ac:dyDescent="0.2">
      <c r="A14" s="31" t="s">
        <v>187</v>
      </c>
      <c r="C14" s="37">
        <v>6050000</v>
      </c>
      <c r="E14" s="37">
        <v>100794164625</v>
      </c>
      <c r="G14" s="37">
        <v>99940496613</v>
      </c>
      <c r="I14" s="37">
        <v>853668012</v>
      </c>
      <c r="K14" s="37">
        <v>6050000</v>
      </c>
      <c r="M14" s="37">
        <v>100794164625</v>
      </c>
      <c r="O14" s="37">
        <v>99940496613</v>
      </c>
      <c r="Q14" s="37">
        <v>853668012</v>
      </c>
      <c r="R14" s="37"/>
      <c r="T14" s="173"/>
      <c r="U14" s="173"/>
    </row>
    <row r="15" spans="1:21" ht="19.5" customHeight="1" x14ac:dyDescent="0.2">
      <c r="A15" s="31" t="s">
        <v>13</v>
      </c>
      <c r="C15" s="37">
        <v>3250168</v>
      </c>
      <c r="E15" s="37">
        <v>4264694940</v>
      </c>
      <c r="G15" s="37">
        <v>4193616691</v>
      </c>
      <c r="I15" s="37">
        <v>71078249</v>
      </c>
      <c r="K15" s="37">
        <v>3250168</v>
      </c>
      <c r="M15" s="37">
        <v>4264694940</v>
      </c>
      <c r="O15" s="37">
        <v>4193616691</v>
      </c>
      <c r="Q15" s="37">
        <v>71078249</v>
      </c>
      <c r="R15" s="37"/>
      <c r="T15" s="173"/>
      <c r="U15" s="173"/>
    </row>
    <row r="16" spans="1:21" ht="19.5" customHeight="1" x14ac:dyDescent="0.2">
      <c r="A16" s="31" t="s">
        <v>147</v>
      </c>
      <c r="C16" s="37">
        <v>4302000</v>
      </c>
      <c r="E16" s="37">
        <v>4045297656881</v>
      </c>
      <c r="G16" s="37">
        <v>4045297656881</v>
      </c>
      <c r="I16" s="37">
        <v>0</v>
      </c>
      <c r="K16" s="37">
        <v>4302000</v>
      </c>
      <c r="M16" s="37">
        <v>4045297656881</v>
      </c>
      <c r="O16" s="37">
        <v>4045297656881</v>
      </c>
      <c r="Q16" s="37">
        <v>0</v>
      </c>
      <c r="R16" s="37"/>
      <c r="T16" s="173"/>
      <c r="U16" s="173"/>
    </row>
    <row r="17" spans="1:21" ht="19.5" customHeight="1" x14ac:dyDescent="0.2">
      <c r="A17" s="31" t="s">
        <v>146</v>
      </c>
      <c r="C17" s="37">
        <v>1984800</v>
      </c>
      <c r="E17" s="37">
        <v>1683599112342</v>
      </c>
      <c r="G17" s="37">
        <v>1683599112342</v>
      </c>
      <c r="I17" s="37">
        <v>0</v>
      </c>
      <c r="K17" s="37">
        <v>1984800</v>
      </c>
      <c r="M17" s="37">
        <v>1683599112342</v>
      </c>
      <c r="O17" s="37">
        <v>1683599112342</v>
      </c>
      <c r="Q17" s="37">
        <v>0</v>
      </c>
      <c r="R17" s="37"/>
      <c r="T17" s="173"/>
      <c r="U17" s="173"/>
    </row>
    <row r="18" spans="1:21" ht="19.5" customHeight="1" x14ac:dyDescent="0.2">
      <c r="A18" s="31" t="s">
        <v>148</v>
      </c>
      <c r="C18" s="37">
        <v>646000</v>
      </c>
      <c r="E18" s="37">
        <v>547967062965</v>
      </c>
      <c r="G18" s="37">
        <v>547967062965</v>
      </c>
      <c r="I18" s="37">
        <v>0</v>
      </c>
      <c r="K18" s="37">
        <v>646000</v>
      </c>
      <c r="M18" s="37">
        <v>547967062965</v>
      </c>
      <c r="O18" s="37">
        <v>547967062965</v>
      </c>
      <c r="Q18" s="37">
        <v>0</v>
      </c>
      <c r="R18" s="37"/>
      <c r="T18" s="173"/>
      <c r="U18" s="173"/>
    </row>
    <row r="19" spans="1:21" ht="19.5" customHeight="1" x14ac:dyDescent="0.2">
      <c r="A19" s="31" t="s">
        <v>34</v>
      </c>
      <c r="C19" s="37">
        <v>1500000</v>
      </c>
      <c r="E19" s="37">
        <v>1499728125000</v>
      </c>
      <c r="G19" s="37">
        <v>1499728125000</v>
      </c>
      <c r="I19" s="37">
        <v>0</v>
      </c>
      <c r="K19" s="37">
        <v>1500000</v>
      </c>
      <c r="M19" s="37">
        <v>1499728125000</v>
      </c>
      <c r="O19" s="37">
        <v>1499728125000</v>
      </c>
      <c r="Q19" s="37">
        <v>0</v>
      </c>
      <c r="R19" s="37"/>
      <c r="T19" s="173"/>
      <c r="U19" s="173"/>
    </row>
    <row r="20" spans="1:21" ht="19.5" customHeight="1" x14ac:dyDescent="0.2">
      <c r="A20" s="31" t="s">
        <v>133</v>
      </c>
      <c r="C20" s="37">
        <v>1499971</v>
      </c>
      <c r="E20" s="37">
        <v>1499699130256</v>
      </c>
      <c r="G20" s="37">
        <v>1499699130256</v>
      </c>
      <c r="I20" s="37">
        <v>0</v>
      </c>
      <c r="K20" s="37">
        <v>1499971</v>
      </c>
      <c r="M20" s="37">
        <v>1499699130256</v>
      </c>
      <c r="O20" s="37">
        <v>1499699130256</v>
      </c>
      <c r="Q20" s="37">
        <v>0</v>
      </c>
      <c r="R20" s="37"/>
      <c r="T20" s="173"/>
      <c r="U20" s="173"/>
    </row>
    <row r="21" spans="1:21" ht="19.5" customHeight="1" x14ac:dyDescent="0.2">
      <c r="A21" s="31" t="s">
        <v>43</v>
      </c>
      <c r="C21" s="37">
        <v>500000</v>
      </c>
      <c r="E21" s="37">
        <v>499909375000</v>
      </c>
      <c r="G21" s="37">
        <v>499909375000</v>
      </c>
      <c r="I21" s="37">
        <v>0</v>
      </c>
      <c r="K21" s="37">
        <v>500000</v>
      </c>
      <c r="M21" s="37">
        <v>499909375000</v>
      </c>
      <c r="O21" s="37">
        <v>499909375000</v>
      </c>
      <c r="Q21" s="37">
        <v>0</v>
      </c>
      <c r="R21" s="37"/>
      <c r="T21" s="173"/>
      <c r="U21" s="173"/>
    </row>
    <row r="22" spans="1:21" ht="19.5" customHeight="1" x14ac:dyDescent="0.2">
      <c r="A22" s="31" t="s">
        <v>176</v>
      </c>
      <c r="C22" s="37">
        <v>587642</v>
      </c>
      <c r="E22" s="37">
        <v>570966989072</v>
      </c>
      <c r="G22" s="37">
        <v>570966989072</v>
      </c>
      <c r="I22" s="37">
        <v>0</v>
      </c>
      <c r="K22" s="37">
        <v>587642</v>
      </c>
      <c r="M22" s="37">
        <v>570966989072</v>
      </c>
      <c r="O22" s="37">
        <v>570966989072</v>
      </c>
      <c r="Q22" s="37">
        <v>0</v>
      </c>
      <c r="R22" s="37"/>
      <c r="T22" s="173"/>
      <c r="U22" s="173"/>
    </row>
    <row r="23" spans="1:21" ht="19.5" customHeight="1" x14ac:dyDescent="0.2">
      <c r="A23" s="31" t="s">
        <v>128</v>
      </c>
      <c r="C23" s="37">
        <v>1500000</v>
      </c>
      <c r="E23" s="37">
        <v>1499728125000</v>
      </c>
      <c r="G23" s="37">
        <v>1499728125000</v>
      </c>
      <c r="I23" s="37">
        <v>0</v>
      </c>
      <c r="K23" s="37">
        <v>1500000</v>
      </c>
      <c r="M23" s="37">
        <v>1499728125000</v>
      </c>
      <c r="O23" s="37">
        <v>1499728125000</v>
      </c>
      <c r="Q23" s="37">
        <v>0</v>
      </c>
      <c r="R23" s="37"/>
      <c r="T23" s="173"/>
      <c r="U23" s="173"/>
    </row>
    <row r="24" spans="1:21" ht="19.5" customHeight="1" x14ac:dyDescent="0.2">
      <c r="A24" s="31" t="s">
        <v>189</v>
      </c>
      <c r="C24" s="37">
        <v>3000000</v>
      </c>
      <c r="E24" s="37">
        <v>2999456250000</v>
      </c>
      <c r="G24" s="37">
        <v>3000000000000</v>
      </c>
      <c r="I24" s="37">
        <v>-543750000</v>
      </c>
      <c r="K24" s="37">
        <v>3000000</v>
      </c>
      <c r="M24" s="37">
        <v>2999456250000</v>
      </c>
      <c r="O24" s="37">
        <v>3000000000000</v>
      </c>
      <c r="Q24" s="37">
        <v>-543750000</v>
      </c>
      <c r="R24" s="37"/>
      <c r="T24" s="173"/>
      <c r="U24" s="173"/>
    </row>
    <row r="25" spans="1:21" ht="19.5" customHeight="1" x14ac:dyDescent="0.2">
      <c r="A25" s="195" t="s">
        <v>188</v>
      </c>
      <c r="C25" s="37">
        <v>3541990</v>
      </c>
      <c r="E25" s="37">
        <v>48503017089</v>
      </c>
      <c r="G25" s="37">
        <v>49999991786</v>
      </c>
      <c r="I25" s="37">
        <v>-1496974696</v>
      </c>
      <c r="K25" s="37">
        <v>3541990</v>
      </c>
      <c r="M25" s="37">
        <v>48503017089</v>
      </c>
      <c r="O25" s="37">
        <v>49999991786</v>
      </c>
      <c r="Q25" s="37">
        <v>-1496974696</v>
      </c>
      <c r="R25" s="37"/>
      <c r="T25" s="173"/>
      <c r="U25" s="173"/>
    </row>
    <row r="26" spans="1:21" ht="19.5" customHeight="1" x14ac:dyDescent="0.2">
      <c r="A26" s="195" t="s">
        <v>12</v>
      </c>
      <c r="C26" s="37">
        <v>14152500</v>
      </c>
      <c r="E26" s="37">
        <v>39391219350</v>
      </c>
      <c r="G26" s="37">
        <v>42837951043</v>
      </c>
      <c r="I26" s="37">
        <v>-3446731693</v>
      </c>
      <c r="K26" s="37">
        <v>14152500</v>
      </c>
      <c r="M26" s="37">
        <v>39391219350</v>
      </c>
      <c r="O26" s="37">
        <v>42837951043</v>
      </c>
      <c r="Q26" s="37">
        <v>-3446731693</v>
      </c>
      <c r="R26" s="37"/>
      <c r="T26" s="173"/>
      <c r="U26" s="173"/>
    </row>
    <row r="27" spans="1:21" ht="19.5" customHeight="1" x14ac:dyDescent="0.2">
      <c r="A27" s="210" t="s">
        <v>174</v>
      </c>
      <c r="C27" s="37">
        <v>4710000</v>
      </c>
      <c r="E27" s="37">
        <v>81320377241</v>
      </c>
      <c r="G27" s="37">
        <v>87939477714</v>
      </c>
      <c r="I27" s="37">
        <v>-6619100472</v>
      </c>
      <c r="K27" s="37">
        <v>4710000</v>
      </c>
      <c r="M27" s="37">
        <v>81320377241</v>
      </c>
      <c r="O27" s="37">
        <v>87939477714</v>
      </c>
      <c r="Q27" s="37">
        <v>-6619100472</v>
      </c>
      <c r="R27" s="37"/>
      <c r="T27" s="173"/>
      <c r="U27" s="173"/>
    </row>
    <row r="28" spans="1:21" ht="19.5" customHeight="1" x14ac:dyDescent="0.2">
      <c r="A28" s="195" t="s">
        <v>22</v>
      </c>
      <c r="C28" s="37">
        <v>758126</v>
      </c>
      <c r="E28" s="37">
        <v>277901841212</v>
      </c>
      <c r="G28" s="37">
        <v>289465435264</v>
      </c>
      <c r="I28" s="37">
        <v>-11563594051</v>
      </c>
      <c r="K28" s="37">
        <v>758126</v>
      </c>
      <c r="M28" s="37">
        <v>277901841212</v>
      </c>
      <c r="O28" s="37">
        <v>289465435264</v>
      </c>
      <c r="Q28" s="37">
        <v>-11563594051</v>
      </c>
      <c r="R28" s="37"/>
      <c r="T28" s="173"/>
      <c r="U28" s="173"/>
    </row>
    <row r="29" spans="1:21" ht="19.5" customHeight="1" thickBot="1" x14ac:dyDescent="0.55000000000000004">
      <c r="A29" s="30"/>
      <c r="E29" s="48">
        <f>SUM(E8:E28)</f>
        <v>23773940881818</v>
      </c>
      <c r="G29" s="51">
        <f>SUM(G8:G28)</f>
        <v>23690377683431</v>
      </c>
      <c r="I29" s="48">
        <f>SUM(I8:I28)</f>
        <v>83563198390</v>
      </c>
      <c r="M29" s="48">
        <f>SUM(M8:M28)</f>
        <v>23773940881818</v>
      </c>
      <c r="O29" s="51">
        <f>SUM(O8:O28)</f>
        <v>23690377683431</v>
      </c>
      <c r="Q29" s="266">
        <f>SUM(Q8:Q28)</f>
        <v>83563198390</v>
      </c>
      <c r="R29" s="266"/>
    </row>
    <row r="30" spans="1:21" ht="19.5" customHeight="1" thickTop="1" x14ac:dyDescent="0.2">
      <c r="A30" s="185"/>
      <c r="I30" s="26"/>
    </row>
    <row r="31" spans="1:21" ht="19.5" customHeight="1" x14ac:dyDescent="0.2">
      <c r="A31" s="80"/>
      <c r="I31" s="26"/>
    </row>
    <row r="32" spans="1:21" ht="19.5" customHeight="1" x14ac:dyDescent="0.2">
      <c r="A32" s="80"/>
      <c r="I32" s="26"/>
    </row>
  </sheetData>
  <sortState xmlns:xlrd2="http://schemas.microsoft.com/office/spreadsheetml/2017/richdata2" ref="A8:Q28">
    <sortCondition descending="1" ref="Q8:Q28"/>
  </sortState>
  <mergeCells count="8">
    <mergeCell ref="Q29:R29"/>
    <mergeCell ref="A1:Q1"/>
    <mergeCell ref="A2:R2"/>
    <mergeCell ref="A3:R3"/>
    <mergeCell ref="A5:R5"/>
    <mergeCell ref="A6:A7"/>
    <mergeCell ref="C6:I6"/>
    <mergeCell ref="K6:R6"/>
  </mergeCells>
  <phoneticPr fontId="22" type="noConversion"/>
  <pageMargins left="0.39" right="0.39" top="0.39" bottom="0.39" header="0" footer="0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4"/>
  <sheetViews>
    <sheetView rightToLeft="1" view="pageBreakPreview" zoomScale="93" zoomScaleNormal="100" zoomScaleSheetLayoutView="93" workbookViewId="0">
      <selection activeCell="F38" sqref="F38"/>
    </sheetView>
  </sheetViews>
  <sheetFormatPr defaultRowHeight="15.75" x14ac:dyDescent="0.4"/>
  <cols>
    <col min="1" max="1" width="26.5703125" style="114" customWidth="1"/>
    <col min="2" max="2" width="0.5703125" style="114" hidden="1" customWidth="1"/>
    <col min="3" max="3" width="0.140625" style="114" hidden="1" customWidth="1"/>
    <col min="4" max="4" width="1" style="114" customWidth="1"/>
    <col min="5" max="5" width="4.7109375" style="114" hidden="1" customWidth="1"/>
    <col min="6" max="6" width="14.28515625" style="114" bestFit="1" customWidth="1"/>
    <col min="7" max="7" width="1.28515625" style="114" customWidth="1"/>
    <col min="8" max="8" width="21.42578125" style="114" bestFit="1" customWidth="1"/>
    <col min="9" max="9" width="1.28515625" style="114" customWidth="1"/>
    <col min="10" max="10" width="21.42578125" style="114" bestFit="1" customWidth="1"/>
    <col min="11" max="11" width="1.28515625" style="114" customWidth="1"/>
    <col min="12" max="12" width="11" style="114" customWidth="1"/>
    <col min="13" max="13" width="1.28515625" style="114" customWidth="1"/>
    <col min="14" max="14" width="13.85546875" style="114" bestFit="1" customWidth="1"/>
    <col min="15" max="15" width="1.28515625" style="114" customWidth="1"/>
    <col min="16" max="16" width="14.28515625" style="114" bestFit="1" customWidth="1"/>
    <col min="17" max="17" width="1.28515625" style="114" customWidth="1"/>
    <col min="18" max="18" width="18.85546875" style="114" bestFit="1" customWidth="1"/>
    <col min="19" max="19" width="1.28515625" style="114" customWidth="1"/>
    <col min="20" max="20" width="14.28515625" style="114" bestFit="1" customWidth="1"/>
    <col min="21" max="21" width="1.28515625" style="114" customWidth="1"/>
    <col min="22" max="22" width="17.5703125" style="114" bestFit="1" customWidth="1"/>
    <col min="23" max="23" width="1.28515625" style="114" customWidth="1"/>
    <col min="24" max="24" width="22" style="114" bestFit="1" customWidth="1"/>
    <col min="25" max="25" width="1.28515625" style="114" customWidth="1"/>
    <col min="26" max="26" width="21.42578125" style="114" bestFit="1" customWidth="1"/>
    <col min="27" max="27" width="1.28515625" style="114" customWidth="1"/>
    <col min="28" max="28" width="16.28515625" style="114" bestFit="1" customWidth="1"/>
    <col min="29" max="29" width="0.28515625" style="114" customWidth="1"/>
    <col min="30" max="30" width="9.140625" style="114"/>
    <col min="31" max="31" width="16.28515625" style="114" bestFit="1" customWidth="1"/>
    <col min="32" max="32" width="8.5703125" style="114" bestFit="1" customWidth="1"/>
    <col min="33" max="16384" width="9.140625" style="114"/>
  </cols>
  <sheetData>
    <row r="1" spans="1:32" ht="21" x14ac:dyDescent="0.4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E1" s="186">
        <v>34949521503221</v>
      </c>
      <c r="AF1" s="186" t="s">
        <v>132</v>
      </c>
    </row>
    <row r="2" spans="1:32" ht="21" x14ac:dyDescent="0.4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E2" s="115"/>
    </row>
    <row r="3" spans="1:32" ht="21" x14ac:dyDescent="0.4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</row>
    <row r="4" spans="1:32" ht="21" x14ac:dyDescent="0.4">
      <c r="A4" s="176" t="s">
        <v>158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1:32" ht="21" x14ac:dyDescent="0.4">
      <c r="A5" s="176" t="s">
        <v>159</v>
      </c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</row>
    <row r="6" spans="1:32" ht="21" x14ac:dyDescent="0.4">
      <c r="F6" s="225" t="s">
        <v>184</v>
      </c>
      <c r="G6" s="225"/>
      <c r="H6" s="225"/>
      <c r="I6" s="225"/>
      <c r="J6" s="225"/>
      <c r="L6" s="225" t="s">
        <v>2</v>
      </c>
      <c r="M6" s="225"/>
      <c r="N6" s="225"/>
      <c r="O6" s="225"/>
      <c r="P6" s="225"/>
      <c r="Q6" s="225"/>
      <c r="R6" s="225"/>
      <c r="T6" s="225" t="s">
        <v>186</v>
      </c>
      <c r="U6" s="225"/>
      <c r="V6" s="225"/>
      <c r="W6" s="225"/>
      <c r="X6" s="225"/>
      <c r="Y6" s="225"/>
      <c r="Z6" s="225"/>
      <c r="AA6" s="225"/>
      <c r="AB6" s="225"/>
    </row>
    <row r="7" spans="1:32" ht="21" customHeight="1" x14ac:dyDescent="0.4">
      <c r="A7" s="232" t="s">
        <v>5</v>
      </c>
      <c r="B7" s="232"/>
      <c r="C7" s="232"/>
      <c r="E7" s="233" t="s">
        <v>6</v>
      </c>
      <c r="F7" s="233"/>
      <c r="G7" s="116"/>
      <c r="H7" s="227" t="s">
        <v>7</v>
      </c>
      <c r="I7" s="116"/>
      <c r="J7" s="227" t="s">
        <v>8</v>
      </c>
      <c r="L7" s="226" t="s">
        <v>3</v>
      </c>
      <c r="M7" s="226"/>
      <c r="N7" s="226"/>
      <c r="O7" s="116"/>
      <c r="P7" s="226" t="s">
        <v>4</v>
      </c>
      <c r="Q7" s="226"/>
      <c r="R7" s="226"/>
      <c r="T7" s="227" t="s">
        <v>6</v>
      </c>
      <c r="U7" s="116"/>
      <c r="V7" s="227" t="s">
        <v>10</v>
      </c>
      <c r="W7" s="116"/>
      <c r="X7" s="227" t="s">
        <v>7</v>
      </c>
      <c r="Y7" s="116"/>
      <c r="Z7" s="227" t="s">
        <v>8</v>
      </c>
      <c r="AA7" s="116"/>
      <c r="AB7" s="229" t="s">
        <v>11</v>
      </c>
    </row>
    <row r="8" spans="1:32" ht="21" x14ac:dyDescent="0.4">
      <c r="A8" s="225"/>
      <c r="B8" s="225"/>
      <c r="C8" s="225"/>
      <c r="E8" s="228"/>
      <c r="F8" s="228"/>
      <c r="H8" s="228"/>
      <c r="J8" s="228"/>
      <c r="L8" s="117" t="s">
        <v>6</v>
      </c>
      <c r="M8" s="116"/>
      <c r="N8" s="117" t="s">
        <v>7</v>
      </c>
      <c r="P8" s="117" t="s">
        <v>6</v>
      </c>
      <c r="Q8" s="116"/>
      <c r="R8" s="117" t="s">
        <v>9</v>
      </c>
      <c r="T8" s="228"/>
      <c r="V8" s="228"/>
      <c r="X8" s="228"/>
      <c r="Z8" s="228"/>
      <c r="AB8" s="230"/>
    </row>
    <row r="9" spans="1:32" ht="18.75" x14ac:dyDescent="0.4">
      <c r="A9" s="128" t="s">
        <v>12</v>
      </c>
      <c r="B9" s="128"/>
      <c r="C9" s="128"/>
      <c r="F9" s="139">
        <v>14152500</v>
      </c>
      <c r="G9" s="139"/>
      <c r="H9" s="139">
        <v>199767895368</v>
      </c>
      <c r="I9" s="139"/>
      <c r="J9" s="139">
        <v>42837951043.125</v>
      </c>
      <c r="K9" s="139">
        <v>45159219326.25</v>
      </c>
      <c r="L9" s="139">
        <v>0</v>
      </c>
      <c r="M9" s="139"/>
      <c r="N9" s="139">
        <v>0</v>
      </c>
      <c r="O9" s="139"/>
      <c r="P9" s="139">
        <v>0</v>
      </c>
      <c r="Q9" s="139"/>
      <c r="R9" s="139">
        <v>0</v>
      </c>
      <c r="S9" s="139"/>
      <c r="T9" s="139">
        <v>14152500</v>
      </c>
      <c r="U9" s="139"/>
      <c r="V9" s="139">
        <v>2800</v>
      </c>
      <c r="W9" s="139"/>
      <c r="X9" s="139">
        <v>199767895368</v>
      </c>
      <c r="Y9" s="139"/>
      <c r="Z9" s="139">
        <v>39391219350</v>
      </c>
      <c r="AA9" s="175"/>
      <c r="AB9" s="221">
        <f>Z9/$AE$1</f>
        <v>1.1270889458778325E-3</v>
      </c>
    </row>
    <row r="10" spans="1:32" ht="18.75" x14ac:dyDescent="0.4">
      <c r="A10" s="129" t="s">
        <v>13</v>
      </c>
      <c r="B10" s="129"/>
      <c r="C10" s="129"/>
      <c r="F10" s="139">
        <v>3250168</v>
      </c>
      <c r="G10" s="139"/>
      <c r="H10" s="139">
        <v>5350771531</v>
      </c>
      <c r="I10" s="139"/>
      <c r="J10" s="139">
        <v>4193616691.5191998</v>
      </c>
      <c r="K10" s="139">
        <v>22462980897.942001</v>
      </c>
      <c r="L10" s="139">
        <v>0</v>
      </c>
      <c r="M10" s="139"/>
      <c r="N10" s="139">
        <v>0</v>
      </c>
      <c r="O10" s="139"/>
      <c r="P10" s="139">
        <v>0</v>
      </c>
      <c r="Q10" s="139"/>
      <c r="R10" s="139">
        <v>0</v>
      </c>
      <c r="S10" s="139"/>
      <c r="T10" s="139">
        <v>3250168</v>
      </c>
      <c r="U10" s="139"/>
      <c r="V10" s="139">
        <v>1320</v>
      </c>
      <c r="W10" s="139"/>
      <c r="X10" s="139">
        <v>5350771531</v>
      </c>
      <c r="Y10" s="139"/>
      <c r="Z10" s="139">
        <v>4264694940</v>
      </c>
      <c r="AA10" s="175"/>
      <c r="AB10" s="222">
        <f t="shared" ref="AB10" si="0">Z10/$AE$1</f>
        <v>1.2202441568783594E-4</v>
      </c>
    </row>
    <row r="11" spans="1:32" ht="21.75" thickBot="1" x14ac:dyDescent="0.45">
      <c r="A11" s="231"/>
      <c r="B11" s="231"/>
      <c r="C11" s="231"/>
      <c r="D11" s="231"/>
      <c r="F11" s="149"/>
      <c r="G11" s="150"/>
      <c r="H11" s="151">
        <f>SUM(H9:H10)</f>
        <v>205118666899</v>
      </c>
      <c r="I11" s="150"/>
      <c r="J11" s="151">
        <f>SUM(J9:J10)</f>
        <v>47031567734.644203</v>
      </c>
      <c r="K11" s="150"/>
      <c r="L11" s="152"/>
      <c r="M11" s="153"/>
      <c r="N11" s="154" t="s">
        <v>115</v>
      </c>
      <c r="O11" s="153"/>
      <c r="P11" s="152"/>
      <c r="Q11" s="153"/>
      <c r="R11" s="154">
        <f>SUM(R9:R10)</f>
        <v>0</v>
      </c>
      <c r="S11" s="150"/>
      <c r="T11" s="149"/>
      <c r="U11" s="150"/>
      <c r="V11" s="149"/>
      <c r="W11" s="150"/>
      <c r="X11" s="151">
        <f>SUM(X9:X10)</f>
        <v>205118666899</v>
      </c>
      <c r="Y11" s="150"/>
      <c r="Z11" s="151">
        <f>SUM(Z9:Z10)</f>
        <v>43655914290</v>
      </c>
      <c r="AB11" s="223">
        <f>SUM(AB9:AB10)</f>
        <v>1.2491133615656685E-3</v>
      </c>
    </row>
    <row r="12" spans="1:32" ht="16.5" thickTop="1" x14ac:dyDescent="0.4">
      <c r="AB12" s="119"/>
    </row>
    <row r="13" spans="1:32" x14ac:dyDescent="0.4">
      <c r="Z13" s="120"/>
    </row>
    <row r="14" spans="1:32" x14ac:dyDescent="0.4">
      <c r="Z14" s="115"/>
    </row>
  </sheetData>
  <sortState xmlns:xlrd2="http://schemas.microsoft.com/office/spreadsheetml/2017/richdata2" ref="A9:AB10">
    <sortCondition descending="1" ref="Z9:Z10"/>
  </sortState>
  <mergeCells count="18">
    <mergeCell ref="A11:D11"/>
    <mergeCell ref="A7:C8"/>
    <mergeCell ref="E7:F8"/>
    <mergeCell ref="F6:J6"/>
    <mergeCell ref="L6:R6"/>
    <mergeCell ref="J7:J8"/>
    <mergeCell ref="H7:H8"/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</mergeCells>
  <pageMargins left="0.39" right="0.39" top="0.39" bottom="0.39" header="0" footer="0"/>
  <pageSetup paperSize="9"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Y24"/>
  <sheetViews>
    <sheetView rightToLeft="1" view="pageBreakPreview" zoomScale="91" zoomScaleNormal="100" zoomScaleSheetLayoutView="91" workbookViewId="0">
      <selection activeCell="A43" sqref="A43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1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8554687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34" t="s">
        <v>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</row>
    <row r="2" spans="1:25" ht="21.75" customHeight="1" x14ac:dyDescent="0.2">
      <c r="A2" s="234" t="s">
        <v>1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</row>
    <row r="3" spans="1:25" ht="21.75" customHeight="1" x14ac:dyDescent="0.2">
      <c r="A3" s="234" t="str">
        <f>'صورت وضعیت'!B6</f>
        <v>برای ماه منتهی به 1403/12/30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</row>
    <row r="4" spans="1:25" ht="14.45" customHeight="1" x14ac:dyDescent="0.2"/>
    <row r="5" spans="1:25" ht="22.5" x14ac:dyDescent="0.2">
      <c r="A5" s="236" t="s">
        <v>126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</row>
    <row r="6" spans="1:25" ht="14.45" customHeight="1" x14ac:dyDescent="0.2">
      <c r="A6" s="61"/>
      <c r="B6" s="14"/>
      <c r="C6" s="14"/>
      <c r="D6" s="14"/>
      <c r="E6" s="61"/>
      <c r="F6" s="61"/>
      <c r="G6" s="14"/>
      <c r="H6" s="14"/>
      <c r="I6" s="14"/>
      <c r="J6" s="14"/>
      <c r="K6" s="14"/>
      <c r="L6" s="61"/>
      <c r="M6" s="61"/>
      <c r="N6" s="14"/>
      <c r="O6" s="14"/>
      <c r="P6" s="14"/>
      <c r="Q6" s="14"/>
      <c r="R6" s="14"/>
      <c r="S6" s="61"/>
      <c r="T6" s="61"/>
      <c r="U6" s="14"/>
      <c r="V6" s="14"/>
      <c r="W6" s="14"/>
      <c r="X6" s="14"/>
      <c r="Y6" s="14"/>
    </row>
    <row r="7" spans="1:25" ht="18.75" customHeight="1" x14ac:dyDescent="0.2">
      <c r="C7" s="225" t="str">
        <f>سهام!F6</f>
        <v>1403/11/30</v>
      </c>
      <c r="D7" s="225"/>
      <c r="E7" s="225"/>
      <c r="F7" s="225"/>
      <c r="G7" s="225"/>
      <c r="I7" s="225" t="s">
        <v>2</v>
      </c>
      <c r="J7" s="225"/>
      <c r="K7" s="225"/>
      <c r="L7" s="225"/>
      <c r="M7" s="225"/>
      <c r="N7" s="225"/>
      <c r="O7" s="225"/>
      <c r="Q7" s="225" t="str">
        <f>سهام!T6</f>
        <v>1403/12/30</v>
      </c>
      <c r="R7" s="225"/>
      <c r="S7" s="225"/>
      <c r="T7" s="225"/>
      <c r="U7" s="225"/>
      <c r="V7" s="225"/>
      <c r="W7" s="225"/>
      <c r="X7" s="225"/>
      <c r="Y7" s="225"/>
    </row>
    <row r="8" spans="1:25" ht="14.45" customHeight="1" x14ac:dyDescent="0.2">
      <c r="A8" s="232" t="s">
        <v>19</v>
      </c>
      <c r="C8" s="235" t="s">
        <v>20</v>
      </c>
      <c r="D8" s="2"/>
      <c r="E8" s="235" t="s">
        <v>7</v>
      </c>
      <c r="F8" s="2"/>
      <c r="G8" s="235" t="s">
        <v>8</v>
      </c>
      <c r="I8" s="237" t="s">
        <v>17</v>
      </c>
      <c r="J8" s="237"/>
      <c r="K8" s="237"/>
      <c r="L8" s="2"/>
      <c r="M8" s="237" t="s">
        <v>18</v>
      </c>
      <c r="N8" s="237"/>
      <c r="O8" s="237"/>
      <c r="Q8" s="235" t="s">
        <v>6</v>
      </c>
      <c r="R8" s="2"/>
      <c r="S8" s="238" t="s">
        <v>21</v>
      </c>
      <c r="T8" s="2"/>
      <c r="U8" s="235" t="s">
        <v>7</v>
      </c>
      <c r="V8" s="2"/>
      <c r="W8" s="235" t="s">
        <v>8</v>
      </c>
      <c r="X8" s="2"/>
      <c r="Y8" s="238" t="s">
        <v>11</v>
      </c>
    </row>
    <row r="9" spans="1:25" ht="24" customHeight="1" x14ac:dyDescent="0.2">
      <c r="A9" s="225"/>
      <c r="C9" s="225"/>
      <c r="E9" s="225"/>
      <c r="G9" s="225"/>
      <c r="I9" s="57" t="s">
        <v>6</v>
      </c>
      <c r="J9" s="2"/>
      <c r="K9" s="57" t="s">
        <v>7</v>
      </c>
      <c r="M9" s="3" t="s">
        <v>6</v>
      </c>
      <c r="N9" s="2"/>
      <c r="O9" s="3" t="s">
        <v>9</v>
      </c>
      <c r="Q9" s="225"/>
      <c r="S9" s="239"/>
      <c r="U9" s="225"/>
      <c r="W9" s="225"/>
      <c r="Y9" s="239"/>
    </row>
    <row r="10" spans="1:25" ht="21.75" customHeight="1" x14ac:dyDescent="0.2">
      <c r="A10" s="209" t="s">
        <v>23</v>
      </c>
      <c r="C10" s="35">
        <v>9165699</v>
      </c>
      <c r="E10" s="35">
        <v>135503000171</v>
      </c>
      <c r="G10" s="35">
        <v>258528732552.28799</v>
      </c>
      <c r="I10" s="68">
        <v>4481076</v>
      </c>
      <c r="J10" s="69"/>
      <c r="K10" s="107">
        <v>127815554745</v>
      </c>
      <c r="M10" s="109">
        <v>0</v>
      </c>
      <c r="O10" s="109">
        <v>0</v>
      </c>
      <c r="Q10" s="71">
        <v>13646775</v>
      </c>
      <c r="R10" s="65"/>
      <c r="S10" s="71">
        <v>32470</v>
      </c>
      <c r="T10" s="65"/>
      <c r="U10" s="71">
        <v>263318554916</v>
      </c>
      <c r="V10" s="65"/>
      <c r="W10" s="71">
        <v>442579051308</v>
      </c>
      <c r="X10" s="65"/>
      <c r="Y10" s="218">
        <f>W10/سهام!$AE$1</f>
        <v>1.2663379419006101E-2</v>
      </c>
    </row>
    <row r="11" spans="1:25" ht="21.75" customHeight="1" x14ac:dyDescent="0.2">
      <c r="A11" s="206" t="s">
        <v>22</v>
      </c>
      <c r="C11" s="34">
        <v>758126</v>
      </c>
      <c r="E11" s="34">
        <v>270519617091</v>
      </c>
      <c r="G11" s="34">
        <v>289465435264.82703</v>
      </c>
      <c r="I11" s="68">
        <v>0</v>
      </c>
      <c r="J11" s="69"/>
      <c r="K11" s="107">
        <v>0</v>
      </c>
      <c r="M11" s="96">
        <v>0</v>
      </c>
      <c r="N11" s="65"/>
      <c r="O11" s="109">
        <v>0</v>
      </c>
      <c r="Q11" s="68">
        <v>758126</v>
      </c>
      <c r="R11" s="65"/>
      <c r="S11" s="68">
        <v>367000</v>
      </c>
      <c r="T11" s="65"/>
      <c r="U11" s="68">
        <v>270519617091</v>
      </c>
      <c r="V11" s="65"/>
      <c r="W11" s="68">
        <v>277901841212</v>
      </c>
      <c r="X11" s="65"/>
      <c r="Y11" s="218">
        <f>W11/سهام!$AE$1</f>
        <v>7.9515206291562012E-3</v>
      </c>
    </row>
    <row r="12" spans="1:25" ht="21.75" customHeight="1" x14ac:dyDescent="0.2">
      <c r="A12" s="211" t="s">
        <v>187</v>
      </c>
      <c r="C12" s="34">
        <v>0</v>
      </c>
      <c r="E12" s="34">
        <v>0</v>
      </c>
      <c r="G12" s="34">
        <v>0</v>
      </c>
      <c r="I12" s="68">
        <v>6050000</v>
      </c>
      <c r="J12" s="69"/>
      <c r="K12" s="107">
        <v>99940496613</v>
      </c>
      <c r="M12" s="109">
        <v>0</v>
      </c>
      <c r="N12" s="65"/>
      <c r="O12" s="109">
        <v>0</v>
      </c>
      <c r="Q12" s="68">
        <v>6050000</v>
      </c>
      <c r="R12" s="65"/>
      <c r="S12" s="68">
        <v>16680</v>
      </c>
      <c r="T12" s="65"/>
      <c r="U12" s="68">
        <v>99940496613</v>
      </c>
      <c r="V12" s="65"/>
      <c r="W12" s="68">
        <v>100794164625</v>
      </c>
      <c r="X12" s="65"/>
      <c r="Y12" s="218">
        <f>W12/سهام!$AE$1</f>
        <v>2.8839926925955384E-3</v>
      </c>
    </row>
    <row r="13" spans="1:25" ht="21.75" customHeight="1" x14ac:dyDescent="0.2">
      <c r="A13" s="211" t="s">
        <v>174</v>
      </c>
      <c r="C13" s="34">
        <v>4710000</v>
      </c>
      <c r="E13" s="34">
        <v>96184113372</v>
      </c>
      <c r="G13" s="34">
        <v>87939477714.375</v>
      </c>
      <c r="I13" s="68">
        <v>0</v>
      </c>
      <c r="J13" s="69"/>
      <c r="K13" s="107">
        <v>0</v>
      </c>
      <c r="M13" s="109">
        <v>0</v>
      </c>
      <c r="O13" s="109">
        <v>0</v>
      </c>
      <c r="Q13" s="68">
        <v>4710000</v>
      </c>
      <c r="R13" s="65"/>
      <c r="S13" s="68">
        <v>17286</v>
      </c>
      <c r="T13" s="65"/>
      <c r="U13" s="68">
        <v>96184113372</v>
      </c>
      <c r="V13" s="65"/>
      <c r="W13" s="68">
        <v>81320377241</v>
      </c>
      <c r="X13" s="65"/>
      <c r="Y13" s="218">
        <f>W13/سهام!$AE$1</f>
        <v>2.3267951532184895E-3</v>
      </c>
    </row>
    <row r="14" spans="1:25" ht="21.75" customHeight="1" x14ac:dyDescent="0.2">
      <c r="A14" s="206" t="s">
        <v>188</v>
      </c>
      <c r="C14" s="34">
        <v>0</v>
      </c>
      <c r="E14" s="34">
        <v>0</v>
      </c>
      <c r="G14" s="34">
        <v>0</v>
      </c>
      <c r="I14" s="68">
        <v>3541990</v>
      </c>
      <c r="J14" s="69"/>
      <c r="K14" s="107">
        <v>49999991786</v>
      </c>
      <c r="M14" s="109">
        <v>0</v>
      </c>
      <c r="O14" s="109">
        <v>0</v>
      </c>
      <c r="Q14" s="68">
        <v>3541990</v>
      </c>
      <c r="R14" s="65"/>
      <c r="S14" s="68">
        <v>13710</v>
      </c>
      <c r="T14" s="65"/>
      <c r="U14" s="68">
        <v>49999991786</v>
      </c>
      <c r="V14" s="65"/>
      <c r="W14" s="68">
        <v>48503017089</v>
      </c>
      <c r="X14" s="65"/>
      <c r="Y14" s="218">
        <f>W14/سهام!$AE$1</f>
        <v>1.3878020357025458E-3</v>
      </c>
    </row>
    <row r="15" spans="1:25" ht="21.75" customHeight="1" thickBot="1" x14ac:dyDescent="0.25">
      <c r="A15" s="55"/>
      <c r="C15" s="67"/>
      <c r="E15" s="15">
        <f>SUM(E10:E14)</f>
        <v>502206730634</v>
      </c>
      <c r="G15" s="15">
        <f>SUM(G10:G14)</f>
        <v>635933645531.48999</v>
      </c>
      <c r="I15" s="7"/>
      <c r="K15" s="108">
        <f>SUM(K10:K14)</f>
        <v>277756043144</v>
      </c>
      <c r="M15" s="7"/>
      <c r="O15" s="111">
        <f>SUM(O10:O14)</f>
        <v>0</v>
      </c>
      <c r="Q15" s="72"/>
      <c r="R15" s="65"/>
      <c r="S15" s="72"/>
      <c r="T15" s="65"/>
      <c r="U15" s="73">
        <f>SUM(U10:U14)</f>
        <v>779962773778</v>
      </c>
      <c r="V15" s="65"/>
      <c r="W15" s="73">
        <f>SUM(W10:W14)</f>
        <v>951098451475</v>
      </c>
      <c r="X15" s="65"/>
      <c r="Y15" s="220">
        <f>SUM(Y10:Y14)</f>
        <v>2.7213489929678876E-2</v>
      </c>
    </row>
    <row r="16" spans="1:25" ht="13.5" thickTop="1" x14ac:dyDescent="0.2"/>
    <row r="18" spans="1:23" x14ac:dyDescent="0.2">
      <c r="W18" s="124"/>
    </row>
    <row r="24" spans="1:23" x14ac:dyDescent="0.2">
      <c r="A24" s="26"/>
    </row>
  </sheetData>
  <sortState xmlns:xlrd2="http://schemas.microsoft.com/office/spreadsheetml/2017/richdata2" ref="A10:Y14">
    <sortCondition descending="1" ref="W10:W14"/>
  </sortState>
  <mergeCells count="18"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  <mergeCell ref="A1:Y1"/>
    <mergeCell ref="A2:Y2"/>
    <mergeCell ref="A3:Y3"/>
    <mergeCell ref="I7:O7"/>
    <mergeCell ref="Q7:Y7"/>
  </mergeCells>
  <pageMargins left="0.39" right="0.39" top="0.39" bottom="0.39" header="0" footer="0"/>
  <pageSetup paperSize="9" scale="5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AK29"/>
  <sheetViews>
    <sheetView rightToLeft="1" view="pageBreakPreview" zoomScale="70" zoomScaleNormal="100" zoomScaleSheetLayoutView="70" workbookViewId="0">
      <selection activeCell="T36" sqref="T36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63" bestFit="1" customWidth="1"/>
    <col min="38" max="38" width="0.28515625" customWidth="1"/>
  </cols>
  <sheetData>
    <row r="1" spans="1:37" ht="22.5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</row>
    <row r="2" spans="1:37" ht="21.75" customHeight="1" x14ac:dyDescent="0.2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</row>
    <row r="3" spans="1:37" ht="21.7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</row>
    <row r="4" spans="1:37" ht="22.5" x14ac:dyDescent="0.2">
      <c r="A4" s="236" t="s">
        <v>127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</row>
    <row r="5" spans="1:37" ht="18.75" customHeight="1" x14ac:dyDescent="0.2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77"/>
    </row>
    <row r="6" spans="1:37" ht="14.45" customHeight="1" x14ac:dyDescent="0.2">
      <c r="A6" s="232"/>
      <c r="B6" s="232"/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42" t="str">
        <f>سهام!F6</f>
        <v>1403/11/30</v>
      </c>
      <c r="P6" s="242"/>
      <c r="Q6" s="242"/>
      <c r="R6" s="242"/>
      <c r="S6" s="242"/>
      <c r="U6" s="242" t="s">
        <v>2</v>
      </c>
      <c r="V6" s="242"/>
      <c r="W6" s="242"/>
      <c r="X6" s="242"/>
      <c r="Y6" s="242"/>
      <c r="Z6" s="242"/>
      <c r="AA6" s="242"/>
      <c r="AC6" s="242" t="str">
        <f>سهام!T6</f>
        <v>1403/12/30</v>
      </c>
      <c r="AD6" s="242"/>
      <c r="AE6" s="242"/>
      <c r="AF6" s="242"/>
      <c r="AG6" s="242"/>
      <c r="AH6" s="242"/>
      <c r="AI6" s="242"/>
      <c r="AJ6" s="242"/>
      <c r="AK6" s="242"/>
    </row>
    <row r="7" spans="1:37" ht="14.45" customHeight="1" x14ac:dyDescent="0.2">
      <c r="A7" s="243" t="s">
        <v>24</v>
      </c>
      <c r="B7" s="243"/>
      <c r="C7" s="244" t="s">
        <v>25</v>
      </c>
      <c r="D7" s="2"/>
      <c r="E7" s="244" t="s">
        <v>26</v>
      </c>
      <c r="F7" s="2"/>
      <c r="G7" s="241" t="s">
        <v>27</v>
      </c>
      <c r="H7" s="2"/>
      <c r="I7" s="241" t="s">
        <v>28</v>
      </c>
      <c r="J7" s="2"/>
      <c r="K7" s="241" t="s">
        <v>29</v>
      </c>
      <c r="L7" s="2"/>
      <c r="M7" s="241" t="s">
        <v>15</v>
      </c>
      <c r="N7" s="2"/>
      <c r="O7" s="241" t="s">
        <v>6</v>
      </c>
      <c r="P7" s="2"/>
      <c r="Q7" s="241" t="s">
        <v>7</v>
      </c>
      <c r="R7" s="2"/>
      <c r="S7" s="241" t="s">
        <v>8</v>
      </c>
      <c r="U7" s="240" t="s">
        <v>3</v>
      </c>
      <c r="V7" s="240"/>
      <c r="W7" s="240"/>
      <c r="X7" s="2"/>
      <c r="Y7" s="240" t="s">
        <v>4</v>
      </c>
      <c r="Z7" s="240"/>
      <c r="AA7" s="240"/>
      <c r="AC7" s="241" t="s">
        <v>6</v>
      </c>
      <c r="AD7" s="2"/>
      <c r="AE7" s="241" t="s">
        <v>10</v>
      </c>
      <c r="AF7" s="2"/>
      <c r="AG7" s="241" t="s">
        <v>7</v>
      </c>
      <c r="AH7" s="2"/>
      <c r="AI7" s="244" t="s">
        <v>8</v>
      </c>
      <c r="AJ7" s="2"/>
      <c r="AK7" s="246" t="s">
        <v>11</v>
      </c>
    </row>
    <row r="8" spans="1:37" ht="25.5" customHeight="1" x14ac:dyDescent="0.2">
      <c r="A8" s="243"/>
      <c r="B8" s="243"/>
      <c r="C8" s="245"/>
      <c r="E8" s="245"/>
      <c r="G8" s="242"/>
      <c r="I8" s="242"/>
      <c r="K8" s="242"/>
      <c r="M8" s="242"/>
      <c r="O8" s="242"/>
      <c r="Q8" s="242"/>
      <c r="S8" s="242"/>
      <c r="U8" s="17" t="s">
        <v>6</v>
      </c>
      <c r="V8" s="2"/>
      <c r="W8" s="17" t="s">
        <v>7</v>
      </c>
      <c r="Y8" s="17" t="s">
        <v>6</v>
      </c>
      <c r="Z8" s="2"/>
      <c r="AA8" s="17" t="s">
        <v>9</v>
      </c>
      <c r="AC8" s="242"/>
      <c r="AE8" s="242"/>
      <c r="AG8" s="242"/>
      <c r="AI8" s="245"/>
      <c r="AK8" s="247"/>
    </row>
    <row r="9" spans="1:37" ht="21.75" customHeight="1" x14ac:dyDescent="0.2">
      <c r="A9" s="75" t="s">
        <v>147</v>
      </c>
      <c r="C9" s="21" t="s">
        <v>30</v>
      </c>
      <c r="E9" s="21" t="s">
        <v>30</v>
      </c>
      <c r="G9" s="22" t="s">
        <v>149</v>
      </c>
      <c r="I9" s="21" t="s">
        <v>150</v>
      </c>
      <c r="K9" s="71">
        <v>18</v>
      </c>
      <c r="L9" s="65"/>
      <c r="M9" s="71">
        <v>18</v>
      </c>
      <c r="O9" s="70">
        <v>4302000</v>
      </c>
      <c r="P9" s="65"/>
      <c r="Q9" s="70">
        <v>3650468775951</v>
      </c>
      <c r="R9" s="65"/>
      <c r="S9" s="71">
        <v>4045297656881</v>
      </c>
      <c r="T9" s="65"/>
      <c r="U9" s="64">
        <v>0</v>
      </c>
      <c r="V9" s="65"/>
      <c r="W9" s="64">
        <v>0</v>
      </c>
      <c r="X9" s="65"/>
      <c r="Y9" s="70">
        <v>0</v>
      </c>
      <c r="Z9" s="65"/>
      <c r="AA9" s="70">
        <v>0</v>
      </c>
      <c r="AB9" s="65"/>
      <c r="AC9" s="70">
        <v>4302000</v>
      </c>
      <c r="AD9" s="65"/>
      <c r="AE9" s="70">
        <v>940500</v>
      </c>
      <c r="AF9" s="65"/>
      <c r="AG9" s="70">
        <v>3650468775951</v>
      </c>
      <c r="AH9" s="65"/>
      <c r="AI9" s="70">
        <v>4045297656881</v>
      </c>
      <c r="AJ9" s="65"/>
      <c r="AK9" s="218">
        <f>AI9/سهام!$AE$1</f>
        <v>0.11574686813689794</v>
      </c>
    </row>
    <row r="10" spans="1:37" ht="21.75" customHeight="1" x14ac:dyDescent="0.2">
      <c r="A10" s="183" t="s">
        <v>135</v>
      </c>
      <c r="C10" s="21" t="s">
        <v>30</v>
      </c>
      <c r="E10" s="21" t="s">
        <v>30</v>
      </c>
      <c r="G10" s="21" t="s">
        <v>140</v>
      </c>
      <c r="I10" s="21" t="s">
        <v>141</v>
      </c>
      <c r="K10" s="70">
        <v>23</v>
      </c>
      <c r="L10" s="65"/>
      <c r="M10" s="70">
        <v>23</v>
      </c>
      <c r="O10" s="70">
        <v>3528000</v>
      </c>
      <c r="P10" s="65"/>
      <c r="Q10" s="70">
        <v>3199976493180</v>
      </c>
      <c r="R10" s="65"/>
      <c r="S10" s="70">
        <v>3263591582792</v>
      </c>
      <c r="T10" s="65"/>
      <c r="U10" s="66">
        <v>0</v>
      </c>
      <c r="V10" s="65"/>
      <c r="W10" s="66">
        <v>0</v>
      </c>
      <c r="X10" s="65"/>
      <c r="Y10" s="70">
        <v>0</v>
      </c>
      <c r="Z10" s="65"/>
      <c r="AA10" s="70">
        <v>0</v>
      </c>
      <c r="AB10" s="65"/>
      <c r="AC10" s="70">
        <v>3528000</v>
      </c>
      <c r="AD10" s="65"/>
      <c r="AE10" s="70">
        <v>929136</v>
      </c>
      <c r="AF10" s="65"/>
      <c r="AG10" s="70">
        <v>3199976493180</v>
      </c>
      <c r="AH10" s="65"/>
      <c r="AI10" s="70">
        <v>3277397671984</v>
      </c>
      <c r="AJ10" s="65"/>
      <c r="AK10" s="218">
        <f>AI10/سهام!$AE$1</f>
        <v>9.3775180060246321E-2</v>
      </c>
    </row>
    <row r="11" spans="1:37" ht="21.75" customHeight="1" x14ac:dyDescent="0.2">
      <c r="A11" s="156" t="s">
        <v>189</v>
      </c>
      <c r="C11" s="21" t="s">
        <v>30</v>
      </c>
      <c r="E11" s="21" t="s">
        <v>30</v>
      </c>
      <c r="G11" s="23" t="s">
        <v>191</v>
      </c>
      <c r="I11" s="21" t="s">
        <v>192</v>
      </c>
      <c r="K11" s="68">
        <v>23</v>
      </c>
      <c r="L11" s="65"/>
      <c r="M11" s="68">
        <v>23</v>
      </c>
      <c r="O11" s="70">
        <v>0</v>
      </c>
      <c r="P11" s="65"/>
      <c r="Q11" s="70">
        <v>0</v>
      </c>
      <c r="R11" s="65"/>
      <c r="S11" s="68">
        <v>0</v>
      </c>
      <c r="T11" s="65"/>
      <c r="U11" s="106">
        <v>3000000</v>
      </c>
      <c r="V11" s="65"/>
      <c r="W11" s="106">
        <v>3000000000000</v>
      </c>
      <c r="X11" s="65"/>
      <c r="Y11" s="70">
        <v>0</v>
      </c>
      <c r="Z11" s="65"/>
      <c r="AA11" s="70">
        <v>0</v>
      </c>
      <c r="AB11" s="65"/>
      <c r="AC11" s="70">
        <v>3000000</v>
      </c>
      <c r="AD11" s="65"/>
      <c r="AE11" s="70">
        <v>1000000</v>
      </c>
      <c r="AF11" s="65"/>
      <c r="AG11" s="70">
        <v>3000000000000</v>
      </c>
      <c r="AH11" s="65"/>
      <c r="AI11" s="70">
        <v>2999456250000</v>
      </c>
      <c r="AJ11" s="65"/>
      <c r="AK11" s="218">
        <f>AI11/سهام!$AE$1</f>
        <v>8.582252691853208E-2</v>
      </c>
    </row>
    <row r="12" spans="1:37" ht="21.75" customHeight="1" x14ac:dyDescent="0.2">
      <c r="A12" s="104" t="s">
        <v>40</v>
      </c>
      <c r="C12" s="21" t="s">
        <v>30</v>
      </c>
      <c r="E12" s="21" t="s">
        <v>30</v>
      </c>
      <c r="G12" s="23" t="s">
        <v>41</v>
      </c>
      <c r="I12" s="21" t="s">
        <v>42</v>
      </c>
      <c r="K12" s="70">
        <v>20.5</v>
      </c>
      <c r="L12" s="65"/>
      <c r="M12" s="70">
        <v>20.5</v>
      </c>
      <c r="O12" s="70">
        <v>2100000</v>
      </c>
      <c r="P12" s="65"/>
      <c r="Q12" s="70">
        <v>2003959482000</v>
      </c>
      <c r="R12" s="65"/>
      <c r="S12" s="70">
        <v>2025376833900</v>
      </c>
      <c r="T12" s="65"/>
      <c r="U12" s="66">
        <v>0</v>
      </c>
      <c r="V12" s="65"/>
      <c r="W12" s="66">
        <v>0</v>
      </c>
      <c r="X12" s="65"/>
      <c r="Y12" s="70">
        <v>0</v>
      </c>
      <c r="Z12" s="65"/>
      <c r="AA12" s="70">
        <v>0</v>
      </c>
      <c r="AB12" s="65"/>
      <c r="AC12" s="70">
        <v>2100000</v>
      </c>
      <c r="AD12" s="65"/>
      <c r="AE12" s="70">
        <v>976000</v>
      </c>
      <c r="AF12" s="65"/>
      <c r="AG12" s="70">
        <v>2003959482000</v>
      </c>
      <c r="AH12" s="65"/>
      <c r="AI12" s="70">
        <v>2049228510000</v>
      </c>
      <c r="AJ12" s="65"/>
      <c r="AK12" s="218">
        <f>AI12/سهام!$AE$1</f>
        <v>5.8633950390741117E-2</v>
      </c>
    </row>
    <row r="13" spans="1:37" ht="21.75" customHeight="1" x14ac:dyDescent="0.2">
      <c r="A13" s="56" t="s">
        <v>177</v>
      </c>
      <c r="C13" s="21" t="s">
        <v>30</v>
      </c>
      <c r="E13" s="21" t="s">
        <v>30</v>
      </c>
      <c r="G13" s="23" t="s">
        <v>182</v>
      </c>
      <c r="I13" s="21" t="s">
        <v>183</v>
      </c>
      <c r="K13" s="70">
        <v>18</v>
      </c>
      <c r="L13" s="65"/>
      <c r="M13" s="70">
        <v>18</v>
      </c>
      <c r="O13" s="70">
        <v>2650000</v>
      </c>
      <c r="P13" s="65"/>
      <c r="Q13" s="70">
        <v>2014365037500</v>
      </c>
      <c r="R13" s="65"/>
      <c r="S13" s="70">
        <v>2040130159375</v>
      </c>
      <c r="T13" s="65"/>
      <c r="U13" s="66">
        <v>0</v>
      </c>
      <c r="V13" s="65"/>
      <c r="W13" s="66">
        <v>0</v>
      </c>
      <c r="X13" s="65"/>
      <c r="Y13" s="70">
        <v>0</v>
      </c>
      <c r="Z13" s="65"/>
      <c r="AA13" s="70">
        <v>0</v>
      </c>
      <c r="AB13" s="65"/>
      <c r="AC13" s="70">
        <v>2650000</v>
      </c>
      <c r="AD13" s="65"/>
      <c r="AE13" s="70">
        <v>773300</v>
      </c>
      <c r="AF13" s="65"/>
      <c r="AG13" s="70">
        <v>2014365037500</v>
      </c>
      <c r="AH13" s="65"/>
      <c r="AI13" s="70">
        <v>2048873574343</v>
      </c>
      <c r="AJ13" s="65"/>
      <c r="AK13" s="218">
        <f>AI13/سهام!$AE$1</f>
        <v>5.8623794725034296E-2</v>
      </c>
    </row>
    <row r="14" spans="1:37" ht="21.75" customHeight="1" x14ac:dyDescent="0.2">
      <c r="A14" s="56" t="s">
        <v>146</v>
      </c>
      <c r="C14" s="21" t="s">
        <v>30</v>
      </c>
      <c r="E14" s="21" t="s">
        <v>30</v>
      </c>
      <c r="G14" s="21" t="s">
        <v>149</v>
      </c>
      <c r="I14" s="21" t="s">
        <v>150</v>
      </c>
      <c r="K14" s="70">
        <v>18</v>
      </c>
      <c r="L14" s="65"/>
      <c r="M14" s="70">
        <v>18</v>
      </c>
      <c r="O14" s="70">
        <v>1984800</v>
      </c>
      <c r="P14" s="65"/>
      <c r="Q14" s="70">
        <v>1684205233657</v>
      </c>
      <c r="R14" s="65"/>
      <c r="S14" s="70">
        <v>1683599112342</v>
      </c>
      <c r="T14" s="65"/>
      <c r="U14" s="66">
        <v>0</v>
      </c>
      <c r="V14" s="65"/>
      <c r="W14" s="66">
        <v>0</v>
      </c>
      <c r="X14" s="65"/>
      <c r="Y14" s="70">
        <v>0</v>
      </c>
      <c r="Z14" s="65"/>
      <c r="AA14" s="70">
        <v>0</v>
      </c>
      <c r="AB14" s="65"/>
      <c r="AC14" s="70">
        <v>1984800</v>
      </c>
      <c r="AD14" s="65"/>
      <c r="AE14" s="70">
        <v>848400</v>
      </c>
      <c r="AF14" s="65"/>
      <c r="AG14" s="70">
        <v>1684205233657</v>
      </c>
      <c r="AH14" s="65"/>
      <c r="AI14" s="70">
        <v>1683599112342</v>
      </c>
      <c r="AJ14" s="65"/>
      <c r="AK14" s="218">
        <f>AI14/سهام!$AE$1</f>
        <v>4.8172307943810819E-2</v>
      </c>
    </row>
    <row r="15" spans="1:37" ht="21.75" customHeight="1" x14ac:dyDescent="0.2">
      <c r="A15" s="211" t="s">
        <v>128</v>
      </c>
      <c r="C15" s="21" t="s">
        <v>30</v>
      </c>
      <c r="E15" s="21" t="s">
        <v>30</v>
      </c>
      <c r="G15" s="23" t="s">
        <v>129</v>
      </c>
      <c r="I15" s="21" t="s">
        <v>130</v>
      </c>
      <c r="K15" s="68">
        <v>23</v>
      </c>
      <c r="L15" s="65"/>
      <c r="M15" s="68">
        <v>23</v>
      </c>
      <c r="O15" s="70">
        <v>1500000</v>
      </c>
      <c r="P15" s="65"/>
      <c r="Q15" s="70">
        <v>1500000000000</v>
      </c>
      <c r="R15" s="65"/>
      <c r="S15" s="68">
        <v>1499728125000</v>
      </c>
      <c r="T15" s="65"/>
      <c r="U15" s="106">
        <v>0</v>
      </c>
      <c r="V15" s="65"/>
      <c r="W15" s="106">
        <v>0</v>
      </c>
      <c r="X15" s="65"/>
      <c r="Y15" s="70">
        <v>0</v>
      </c>
      <c r="Z15" s="65"/>
      <c r="AA15" s="70">
        <v>0</v>
      </c>
      <c r="AB15" s="65"/>
      <c r="AC15" s="70">
        <v>1500000</v>
      </c>
      <c r="AD15" s="65"/>
      <c r="AE15" s="70">
        <v>1000000</v>
      </c>
      <c r="AF15" s="65"/>
      <c r="AG15" s="70">
        <v>1500000000000</v>
      </c>
      <c r="AH15" s="65"/>
      <c r="AI15" s="70">
        <v>1499728125000</v>
      </c>
      <c r="AJ15" s="65"/>
      <c r="AK15" s="218">
        <f>AI15/سهام!$AE$1</f>
        <v>4.291126345926604E-2</v>
      </c>
    </row>
    <row r="16" spans="1:37" ht="21.75" customHeight="1" x14ac:dyDescent="0.2">
      <c r="A16" s="56" t="s">
        <v>34</v>
      </c>
      <c r="C16" s="21" t="s">
        <v>30</v>
      </c>
      <c r="E16" s="21" t="s">
        <v>30</v>
      </c>
      <c r="G16" s="21" t="s">
        <v>35</v>
      </c>
      <c r="I16" s="21" t="s">
        <v>36</v>
      </c>
      <c r="K16" s="70">
        <v>23</v>
      </c>
      <c r="L16" s="65"/>
      <c r="M16" s="70">
        <v>23</v>
      </c>
      <c r="O16" s="70">
        <v>1500000</v>
      </c>
      <c r="P16" s="65"/>
      <c r="Q16" s="70">
        <v>1500160000000</v>
      </c>
      <c r="R16" s="65"/>
      <c r="S16" s="70">
        <v>1499728125000</v>
      </c>
      <c r="T16" s="65"/>
      <c r="U16" s="66">
        <v>0</v>
      </c>
      <c r="V16" s="65"/>
      <c r="W16" s="66">
        <v>0</v>
      </c>
      <c r="X16" s="65"/>
      <c r="Y16" s="70">
        <v>0</v>
      </c>
      <c r="Z16" s="65"/>
      <c r="AA16" s="70">
        <v>0</v>
      </c>
      <c r="AB16" s="65"/>
      <c r="AC16" s="70">
        <v>1500000</v>
      </c>
      <c r="AD16" s="65"/>
      <c r="AE16" s="70">
        <v>1000000</v>
      </c>
      <c r="AF16" s="65"/>
      <c r="AG16" s="70">
        <v>1500160000000</v>
      </c>
      <c r="AH16" s="65"/>
      <c r="AI16" s="70">
        <v>1499728125000</v>
      </c>
      <c r="AJ16" s="65"/>
      <c r="AK16" s="218">
        <f>AI16/سهام!$AE$1</f>
        <v>4.291126345926604E-2</v>
      </c>
    </row>
    <row r="17" spans="1:37" ht="21.75" customHeight="1" x14ac:dyDescent="0.2">
      <c r="A17" s="56" t="s">
        <v>133</v>
      </c>
      <c r="C17" s="21" t="s">
        <v>30</v>
      </c>
      <c r="E17" s="21" t="s">
        <v>30</v>
      </c>
      <c r="G17" s="21" t="s">
        <v>136</v>
      </c>
      <c r="I17" s="21" t="s">
        <v>137</v>
      </c>
      <c r="K17" s="70">
        <v>23</v>
      </c>
      <c r="L17" s="65"/>
      <c r="M17" s="70">
        <v>23</v>
      </c>
      <c r="O17" s="70">
        <v>1499971</v>
      </c>
      <c r="P17" s="65"/>
      <c r="Q17" s="70">
        <v>1500205374093</v>
      </c>
      <c r="R17" s="65"/>
      <c r="S17" s="70">
        <v>1499699130256</v>
      </c>
      <c r="T17" s="65"/>
      <c r="U17" s="66">
        <v>0</v>
      </c>
      <c r="V17" s="65"/>
      <c r="W17" s="66">
        <v>0</v>
      </c>
      <c r="X17" s="65"/>
      <c r="Y17" s="70">
        <v>0</v>
      </c>
      <c r="Z17" s="110"/>
      <c r="AA17" s="110">
        <v>0</v>
      </c>
      <c r="AB17" s="65"/>
      <c r="AC17" s="70">
        <v>1499971</v>
      </c>
      <c r="AD17" s="65"/>
      <c r="AE17" s="70">
        <v>1000000</v>
      </c>
      <c r="AF17" s="65"/>
      <c r="AG17" s="70">
        <v>1500205374093</v>
      </c>
      <c r="AH17" s="65"/>
      <c r="AI17" s="70">
        <v>1499699130256</v>
      </c>
      <c r="AJ17" s="65"/>
      <c r="AK17" s="218">
        <f>AI17/سهام!$AE$1</f>
        <v>4.2910433841498674E-2</v>
      </c>
    </row>
    <row r="18" spans="1:37" ht="21.75" customHeight="1" x14ac:dyDescent="0.2">
      <c r="A18" s="183" t="s">
        <v>176</v>
      </c>
      <c r="C18" s="21" t="s">
        <v>30</v>
      </c>
      <c r="E18" s="21" t="s">
        <v>30</v>
      </c>
      <c r="G18" s="21" t="s">
        <v>180</v>
      </c>
      <c r="I18" s="21" t="s">
        <v>181</v>
      </c>
      <c r="K18" s="70">
        <v>23</v>
      </c>
      <c r="L18" s="65"/>
      <c r="M18" s="70">
        <v>23</v>
      </c>
      <c r="O18" s="70">
        <v>587642</v>
      </c>
      <c r="P18" s="65"/>
      <c r="Q18" s="70">
        <v>568593480422</v>
      </c>
      <c r="R18" s="65"/>
      <c r="S18" s="70">
        <v>570966989072</v>
      </c>
      <c r="T18" s="65"/>
      <c r="U18" s="66">
        <v>0</v>
      </c>
      <c r="V18" s="65"/>
      <c r="W18" s="66">
        <v>0</v>
      </c>
      <c r="X18" s="65"/>
      <c r="Y18" s="70">
        <v>0</v>
      </c>
      <c r="Z18" s="65"/>
      <c r="AA18" s="70">
        <v>0</v>
      </c>
      <c r="AB18" s="65"/>
      <c r="AC18" s="70">
        <v>587642</v>
      </c>
      <c r="AD18" s="65"/>
      <c r="AE18" s="70">
        <v>971800</v>
      </c>
      <c r="AF18" s="65"/>
      <c r="AG18" s="70">
        <v>568593480422</v>
      </c>
      <c r="AH18" s="65"/>
      <c r="AI18" s="70">
        <v>570966989072</v>
      </c>
      <c r="AJ18" s="65"/>
      <c r="AK18" s="218">
        <f>AI18/سهام!$AE$1</f>
        <v>1.6336904326984245E-2</v>
      </c>
    </row>
    <row r="19" spans="1:37" ht="21.75" customHeight="1" x14ac:dyDescent="0.2">
      <c r="A19" s="211" t="s">
        <v>148</v>
      </c>
      <c r="C19" s="21" t="s">
        <v>30</v>
      </c>
      <c r="E19" s="21" t="s">
        <v>30</v>
      </c>
      <c r="G19" s="21" t="s">
        <v>149</v>
      </c>
      <c r="I19" s="21" t="s">
        <v>151</v>
      </c>
      <c r="K19" s="70">
        <v>18</v>
      </c>
      <c r="L19" s="65"/>
      <c r="M19" s="70">
        <v>18</v>
      </c>
      <c r="O19" s="70">
        <v>646000</v>
      </c>
      <c r="P19" s="65"/>
      <c r="Q19" s="70">
        <v>548164381035</v>
      </c>
      <c r="R19" s="65"/>
      <c r="S19" s="70">
        <v>547967062965</v>
      </c>
      <c r="T19" s="65"/>
      <c r="U19" s="66">
        <v>0</v>
      </c>
      <c r="V19" s="65"/>
      <c r="W19" s="66">
        <v>0</v>
      </c>
      <c r="X19" s="65"/>
      <c r="Y19" s="70">
        <v>0</v>
      </c>
      <c r="Z19" s="65"/>
      <c r="AA19" s="70">
        <v>0</v>
      </c>
      <c r="AB19" s="65"/>
      <c r="AC19" s="70">
        <v>646000</v>
      </c>
      <c r="AD19" s="65"/>
      <c r="AE19" s="70">
        <v>848400</v>
      </c>
      <c r="AF19" s="65"/>
      <c r="AG19" s="70">
        <v>548164381035</v>
      </c>
      <c r="AH19" s="65"/>
      <c r="AI19" s="70">
        <v>547967062965</v>
      </c>
      <c r="AJ19" s="65"/>
      <c r="AK19" s="218">
        <f>AI19/سهام!$AE$1</f>
        <v>1.5678814455714323E-2</v>
      </c>
    </row>
    <row r="20" spans="1:37" ht="21.75" customHeight="1" x14ac:dyDescent="0.2">
      <c r="A20" s="205" t="s">
        <v>43</v>
      </c>
      <c r="C20" s="21" t="s">
        <v>30</v>
      </c>
      <c r="E20" s="21" t="s">
        <v>30</v>
      </c>
      <c r="G20" s="23" t="s">
        <v>44</v>
      </c>
      <c r="I20" s="21" t="s">
        <v>45</v>
      </c>
      <c r="K20" s="70">
        <v>23</v>
      </c>
      <c r="L20" s="65"/>
      <c r="M20" s="70">
        <v>23</v>
      </c>
      <c r="O20" s="70">
        <v>500000</v>
      </c>
      <c r="P20" s="65"/>
      <c r="Q20" s="70">
        <v>500000000000</v>
      </c>
      <c r="R20" s="65"/>
      <c r="S20" s="70">
        <v>499909375000</v>
      </c>
      <c r="T20" s="65"/>
      <c r="U20" s="66">
        <v>0</v>
      </c>
      <c r="V20" s="65"/>
      <c r="W20" s="66">
        <v>0</v>
      </c>
      <c r="X20" s="65"/>
      <c r="Y20" s="70">
        <v>0</v>
      </c>
      <c r="Z20" s="65"/>
      <c r="AA20" s="70">
        <v>0</v>
      </c>
      <c r="AB20" s="65"/>
      <c r="AC20" s="70">
        <v>500000</v>
      </c>
      <c r="AD20" s="65"/>
      <c r="AE20" s="70">
        <v>1000000</v>
      </c>
      <c r="AF20" s="65"/>
      <c r="AG20" s="70">
        <v>500000000000</v>
      </c>
      <c r="AH20" s="65"/>
      <c r="AI20" s="70">
        <v>499909375000</v>
      </c>
      <c r="AJ20" s="65"/>
      <c r="AK20" s="218">
        <f>AI20/سهام!$AE$1</f>
        <v>1.4303754486422014E-2</v>
      </c>
    </row>
    <row r="21" spans="1:37" ht="21.75" customHeight="1" x14ac:dyDescent="0.2">
      <c r="A21" s="210" t="s">
        <v>37</v>
      </c>
      <c r="C21" s="21" t="s">
        <v>30</v>
      </c>
      <c r="E21" s="21" t="s">
        <v>30</v>
      </c>
      <c r="G21" s="21" t="s">
        <v>38</v>
      </c>
      <c r="I21" s="21" t="s">
        <v>39</v>
      </c>
      <c r="K21" s="70">
        <v>23</v>
      </c>
      <c r="L21" s="65"/>
      <c r="M21" s="70">
        <v>23</v>
      </c>
      <c r="O21" s="70">
        <v>526865</v>
      </c>
      <c r="P21" s="65"/>
      <c r="Q21" s="70">
        <v>500020153650</v>
      </c>
      <c r="R21" s="65"/>
      <c r="S21" s="70">
        <v>488530253759</v>
      </c>
      <c r="T21" s="65"/>
      <c r="U21" s="66">
        <v>0</v>
      </c>
      <c r="V21" s="65"/>
      <c r="W21" s="66">
        <v>0</v>
      </c>
      <c r="X21" s="65"/>
      <c r="Y21" s="70">
        <v>0</v>
      </c>
      <c r="Z21" s="65"/>
      <c r="AA21" s="70">
        <v>0</v>
      </c>
      <c r="AB21" s="65"/>
      <c r="AC21" s="70">
        <v>526865</v>
      </c>
      <c r="AD21" s="65"/>
      <c r="AE21" s="70">
        <v>931552</v>
      </c>
      <c r="AF21" s="65"/>
      <c r="AG21" s="70">
        <v>500020153650</v>
      </c>
      <c r="AH21" s="65"/>
      <c r="AI21" s="70">
        <v>490713186591</v>
      </c>
      <c r="AJ21" s="65"/>
      <c r="AK21" s="218">
        <f>AI21/سهام!$AE$1</f>
        <v>1.4040626752093735E-2</v>
      </c>
    </row>
    <row r="22" spans="1:37" ht="22.5" customHeight="1" x14ac:dyDescent="0.2">
      <c r="A22" s="211" t="s">
        <v>31</v>
      </c>
      <c r="C22" s="21" t="s">
        <v>30</v>
      </c>
      <c r="E22" s="21" t="s">
        <v>30</v>
      </c>
      <c r="G22" s="23" t="s">
        <v>32</v>
      </c>
      <c r="I22" s="21" t="s">
        <v>33</v>
      </c>
      <c r="K22" s="68">
        <v>0</v>
      </c>
      <c r="L22" s="65"/>
      <c r="M22" s="68">
        <v>0</v>
      </c>
      <c r="O22" s="70">
        <v>71600</v>
      </c>
      <c r="P22" s="65"/>
      <c r="Q22" s="70">
        <v>50014503485</v>
      </c>
      <c r="R22" s="65"/>
      <c r="S22" s="68">
        <v>65132020681</v>
      </c>
      <c r="T22" s="65"/>
      <c r="U22" s="106">
        <v>0</v>
      </c>
      <c r="V22" s="65"/>
      <c r="W22" s="106">
        <v>0</v>
      </c>
      <c r="X22" s="65"/>
      <c r="Y22" s="70">
        <v>0</v>
      </c>
      <c r="Z22" s="65"/>
      <c r="AA22" s="70">
        <v>0</v>
      </c>
      <c r="AB22" s="65"/>
      <c r="AC22" s="70">
        <v>71600</v>
      </c>
      <c r="AD22" s="65"/>
      <c r="AE22" s="70">
        <v>930640</v>
      </c>
      <c r="AF22" s="65"/>
      <c r="AG22" s="70">
        <v>50014503485</v>
      </c>
      <c r="AH22" s="65"/>
      <c r="AI22" s="70">
        <v>66621746619</v>
      </c>
      <c r="AJ22" s="65"/>
      <c r="AK22" s="218">
        <f>AI22/سهام!$AE$1</f>
        <v>1.9062277179634646E-3</v>
      </c>
    </row>
    <row r="23" spans="1:37" ht="21.75" customHeight="1" x14ac:dyDescent="0.2">
      <c r="A23" s="56" t="s">
        <v>175</v>
      </c>
      <c r="C23" s="21" t="s">
        <v>30</v>
      </c>
      <c r="E23" s="21" t="s">
        <v>30</v>
      </c>
      <c r="G23" s="23" t="s">
        <v>178</v>
      </c>
      <c r="I23" s="21" t="s">
        <v>179</v>
      </c>
      <c r="K23" s="70">
        <v>17</v>
      </c>
      <c r="L23" s="65"/>
      <c r="M23" s="70">
        <v>17</v>
      </c>
      <c r="O23" s="70">
        <v>2040000</v>
      </c>
      <c r="P23" s="65"/>
      <c r="Q23" s="70">
        <v>1998410702027</v>
      </c>
      <c r="R23" s="65"/>
      <c r="S23" s="70">
        <v>2001285201300</v>
      </c>
      <c r="T23" s="65"/>
      <c r="U23" s="66">
        <v>0</v>
      </c>
      <c r="V23" s="65"/>
      <c r="W23" s="66">
        <v>0</v>
      </c>
      <c r="X23" s="65"/>
      <c r="Y23" s="70">
        <v>2040000</v>
      </c>
      <c r="Z23" s="65"/>
      <c r="AA23" s="70">
        <v>2040000000000</v>
      </c>
      <c r="AB23" s="65"/>
      <c r="AC23" s="70">
        <v>0</v>
      </c>
      <c r="AD23" s="65"/>
      <c r="AE23" s="70">
        <v>0</v>
      </c>
      <c r="AF23" s="65"/>
      <c r="AG23" s="70">
        <v>0</v>
      </c>
      <c r="AH23" s="65"/>
      <c r="AI23" s="70">
        <v>0</v>
      </c>
      <c r="AJ23" s="65"/>
      <c r="AK23" s="218">
        <f>AI23/سهام!$AE$1</f>
        <v>0</v>
      </c>
    </row>
    <row r="24" spans="1:37" ht="21.75" customHeight="1" x14ac:dyDescent="0.2">
      <c r="A24" s="210" t="s">
        <v>134</v>
      </c>
      <c r="C24" s="21" t="s">
        <v>30</v>
      </c>
      <c r="E24" s="21" t="s">
        <v>30</v>
      </c>
      <c r="G24" s="21" t="s">
        <v>138</v>
      </c>
      <c r="I24" s="21" t="s">
        <v>139</v>
      </c>
      <c r="K24" s="70">
        <v>18</v>
      </c>
      <c r="L24" s="65"/>
      <c r="M24" s="70">
        <v>18</v>
      </c>
      <c r="O24" s="70">
        <v>1590000</v>
      </c>
      <c r="P24" s="65"/>
      <c r="Q24" s="70">
        <v>1502021815205</v>
      </c>
      <c r="R24" s="65"/>
      <c r="S24" s="70">
        <v>1524422348360</v>
      </c>
      <c r="T24" s="65"/>
      <c r="U24" s="66">
        <v>0</v>
      </c>
      <c r="V24" s="65"/>
      <c r="W24" s="66">
        <v>0</v>
      </c>
      <c r="X24" s="65"/>
      <c r="Y24" s="70">
        <v>1590000</v>
      </c>
      <c r="Z24" s="65"/>
      <c r="AA24" s="70">
        <v>1590000000000</v>
      </c>
      <c r="AB24" s="65"/>
      <c r="AC24" s="70">
        <v>0</v>
      </c>
      <c r="AD24" s="65"/>
      <c r="AE24" s="70">
        <v>0</v>
      </c>
      <c r="AF24" s="65"/>
      <c r="AG24" s="70">
        <v>0</v>
      </c>
      <c r="AH24" s="65"/>
      <c r="AI24" s="70">
        <v>0</v>
      </c>
      <c r="AJ24" s="65"/>
      <c r="AK24" s="218">
        <f>AI24/سهام!$AE$1</f>
        <v>0</v>
      </c>
    </row>
    <row r="25" spans="1:37" ht="21.75" customHeight="1" x14ac:dyDescent="0.2">
      <c r="A25" s="206" t="s">
        <v>190</v>
      </c>
      <c r="C25" s="21" t="s">
        <v>30</v>
      </c>
      <c r="E25" s="21" t="s">
        <v>30</v>
      </c>
      <c r="G25" s="21" t="s">
        <v>193</v>
      </c>
      <c r="I25" s="21" t="s">
        <v>194</v>
      </c>
      <c r="K25" s="70">
        <v>23</v>
      </c>
      <c r="L25" s="65"/>
      <c r="M25" s="70">
        <v>23</v>
      </c>
      <c r="O25" s="70">
        <v>0</v>
      </c>
      <c r="P25" s="65"/>
      <c r="Q25" s="70">
        <v>0</v>
      </c>
      <c r="R25" s="65"/>
      <c r="S25" s="70">
        <v>0</v>
      </c>
      <c r="T25" s="65"/>
      <c r="U25" s="66">
        <v>565000</v>
      </c>
      <c r="V25" s="65"/>
      <c r="W25" s="66">
        <v>501474294920</v>
      </c>
      <c r="X25" s="65"/>
      <c r="Y25" s="70">
        <v>565000</v>
      </c>
      <c r="Z25" s="65"/>
      <c r="AA25" s="70">
        <v>503338500000</v>
      </c>
      <c r="AB25" s="65"/>
      <c r="AC25" s="70">
        <v>0</v>
      </c>
      <c r="AD25" s="65"/>
      <c r="AE25" s="70">
        <v>0</v>
      </c>
      <c r="AF25" s="65"/>
      <c r="AG25" s="70">
        <v>0</v>
      </c>
      <c r="AH25" s="65"/>
      <c r="AI25" s="70">
        <v>0</v>
      </c>
      <c r="AJ25" s="65"/>
      <c r="AK25" s="218">
        <f>AI25/سهام!$AE$1</f>
        <v>0</v>
      </c>
    </row>
    <row r="26" spans="1:37" ht="21.75" customHeight="1" thickBot="1" x14ac:dyDescent="0.25">
      <c r="A26" s="54"/>
      <c r="C26" s="7"/>
      <c r="E26" s="7"/>
      <c r="G26" s="7"/>
      <c r="I26" s="7"/>
      <c r="K26" s="7"/>
      <c r="M26" s="7"/>
      <c r="O26" s="15">
        <f>SUM(O9:O25)</f>
        <v>25026878</v>
      </c>
      <c r="Q26" s="15">
        <f>SUM(Q9:Q25)</f>
        <v>22720565432205</v>
      </c>
      <c r="S26" s="15">
        <f>SUM(S9:S25)</f>
        <v>23255363976683</v>
      </c>
      <c r="U26" s="7"/>
      <c r="W26" s="15">
        <f>SUM(W9:W25)</f>
        <v>3501474294920</v>
      </c>
      <c r="Y26" s="7"/>
      <c r="AA26" s="208">
        <f>SUM(AA9:AA25)</f>
        <v>4133338500000</v>
      </c>
      <c r="AC26" s="7"/>
      <c r="AE26" s="7"/>
      <c r="AG26" s="15">
        <f>SUM(AG9:AG25)</f>
        <v>22220132914973</v>
      </c>
      <c r="AI26" s="15">
        <f>SUM(AI9:AI25)</f>
        <v>22779186516053</v>
      </c>
      <c r="AK26" s="219">
        <f>SUM(AK9:AK25)</f>
        <v>0.65177391667447082</v>
      </c>
    </row>
    <row r="27" spans="1:37" ht="13.5" thickTop="1" x14ac:dyDescent="0.2"/>
    <row r="29" spans="1:37" ht="19.5" x14ac:dyDescent="0.2">
      <c r="AG29" s="24"/>
    </row>
  </sheetData>
  <sortState xmlns:xlrd2="http://schemas.microsoft.com/office/spreadsheetml/2017/richdata2" ref="A9:AK25">
    <sortCondition descending="1" ref="AI9:AI25"/>
  </sortState>
  <mergeCells count="25">
    <mergeCell ref="AI7:AI8"/>
    <mergeCell ref="AG7:AG8"/>
    <mergeCell ref="AE7:AE8"/>
    <mergeCell ref="AC7:AC8"/>
    <mergeCell ref="A3:AK3"/>
    <mergeCell ref="U6:AA6"/>
    <mergeCell ref="O6:S6"/>
    <mergeCell ref="A6:N6"/>
    <mergeCell ref="A4:AK4"/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</mergeCells>
  <pageMargins left="0.39" right="0.39" top="0.39" bottom="0.39" header="0" footer="0"/>
  <pageSetup paperSize="9" scale="3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J9" sqref="J9:J17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</row>
    <row r="2" spans="1:12" ht="21" x14ac:dyDescent="0.2">
      <c r="A2" s="250" t="s">
        <v>1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</row>
    <row r="3" spans="1:12" ht="21" x14ac:dyDescent="0.2">
      <c r="A3" s="250" t="s">
        <v>185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</row>
    <row r="5" spans="1:12" ht="22.5" x14ac:dyDescent="0.2">
      <c r="A5" s="159" t="s">
        <v>152</v>
      </c>
      <c r="B5" s="251" t="s">
        <v>153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</row>
    <row r="6" spans="1:12" ht="19.5" x14ac:dyDescent="0.45">
      <c r="A6" s="160"/>
      <c r="B6" s="160"/>
      <c r="C6" s="160"/>
      <c r="D6" s="162" t="s">
        <v>184</v>
      </c>
      <c r="E6" s="161"/>
      <c r="F6" s="249" t="s">
        <v>2</v>
      </c>
      <c r="G6" s="249"/>
      <c r="H6" s="249"/>
      <c r="I6" s="161"/>
      <c r="J6" s="249" t="s">
        <v>186</v>
      </c>
      <c r="K6" s="249"/>
      <c r="L6" s="249"/>
    </row>
    <row r="7" spans="1:12" ht="29.25" customHeight="1" x14ac:dyDescent="0.2">
      <c r="A7" s="248" t="s">
        <v>116</v>
      </c>
      <c r="B7" s="248"/>
      <c r="C7" s="163"/>
      <c r="D7" s="164" t="s">
        <v>55</v>
      </c>
      <c r="E7" s="163"/>
      <c r="F7" s="164" t="s">
        <v>56</v>
      </c>
      <c r="G7" s="163"/>
      <c r="H7" s="164" t="s">
        <v>57</v>
      </c>
      <c r="I7" s="163"/>
      <c r="J7" s="164" t="s">
        <v>55</v>
      </c>
      <c r="K7" s="165"/>
      <c r="L7" s="166" t="s">
        <v>11</v>
      </c>
    </row>
    <row r="9" spans="1:12" ht="19.5" x14ac:dyDescent="0.2">
      <c r="A9" s="155" t="s">
        <v>162</v>
      </c>
      <c r="B9" s="155"/>
      <c r="D9" s="96">
        <v>3245156135664</v>
      </c>
      <c r="E9" s="178">
        <v>0</v>
      </c>
      <c r="F9" s="178">
        <v>11987995834907</v>
      </c>
      <c r="G9" s="178">
        <v>0</v>
      </c>
      <c r="H9" s="178">
        <v>9681252189734</v>
      </c>
      <c r="I9" s="178">
        <v>0</v>
      </c>
      <c r="J9" s="178">
        <v>5551899780837</v>
      </c>
      <c r="K9" s="178"/>
      <c r="L9" s="216">
        <f>'سپرده '!J13/سهام!AE1</f>
        <v>1.4306420114733731E-2</v>
      </c>
    </row>
    <row r="10" spans="1:12" ht="19.5" x14ac:dyDescent="0.2">
      <c r="A10" s="155" t="s">
        <v>161</v>
      </c>
      <c r="B10" s="155"/>
      <c r="D10" s="178">
        <v>3247653279371</v>
      </c>
      <c r="E10" s="178">
        <v>0</v>
      </c>
      <c r="F10" s="178">
        <v>4969740505248</v>
      </c>
      <c r="G10" s="178">
        <v>0</v>
      </c>
      <c r="H10" s="178">
        <v>4125475266399</v>
      </c>
      <c r="I10" s="178">
        <v>0</v>
      </c>
      <c r="J10" s="178">
        <v>4091918518220</v>
      </c>
      <c r="K10" s="178"/>
      <c r="L10" s="216">
        <f>'سپرده '!J12/سهام!AE1</f>
        <v>1.4306371796590096E-2</v>
      </c>
    </row>
    <row r="11" spans="1:12" ht="19.5" x14ac:dyDescent="0.2">
      <c r="A11" s="155" t="s">
        <v>154</v>
      </c>
      <c r="B11" s="155"/>
      <c r="D11" s="96">
        <v>85085989599</v>
      </c>
      <c r="E11" s="178">
        <v>0</v>
      </c>
      <c r="F11" s="178">
        <v>4848333331955</v>
      </c>
      <c r="G11" s="178">
        <v>0</v>
      </c>
      <c r="H11" s="178">
        <v>4529558770999</v>
      </c>
      <c r="I11" s="178">
        <v>0</v>
      </c>
      <c r="J11" s="178">
        <v>403860550555</v>
      </c>
      <c r="K11" s="178"/>
      <c r="L11" s="216">
        <f>'سپرده '!J10/سهام!AE1</f>
        <v>0.11708081662413841</v>
      </c>
    </row>
    <row r="12" spans="1:12" ht="19.5" x14ac:dyDescent="0.2">
      <c r="A12" s="155" t="s">
        <v>131</v>
      </c>
      <c r="B12" s="155"/>
      <c r="D12" s="96">
        <v>500000351369</v>
      </c>
      <c r="E12" s="178">
        <v>0</v>
      </c>
      <c r="F12" s="178">
        <v>12986301369</v>
      </c>
      <c r="G12" s="178">
        <v>0</v>
      </c>
      <c r="H12" s="178">
        <v>12985804000</v>
      </c>
      <c r="I12" s="178">
        <v>0</v>
      </c>
      <c r="J12" s="178">
        <v>500000848738</v>
      </c>
      <c r="K12" s="178"/>
      <c r="L12" s="216">
        <f>'سپرده '!J14/سهام!AE1</f>
        <v>2.947031025603816E-5</v>
      </c>
    </row>
    <row r="13" spans="1:12" ht="19.5" x14ac:dyDescent="0.2">
      <c r="A13" s="155" t="s">
        <v>143</v>
      </c>
      <c r="B13" s="155"/>
      <c r="D13" s="96">
        <v>500001014343</v>
      </c>
      <c r="E13" s="178">
        <v>0</v>
      </c>
      <c r="F13" s="178">
        <v>9221314343</v>
      </c>
      <c r="G13" s="178">
        <v>0</v>
      </c>
      <c r="H13" s="178">
        <v>9219791252</v>
      </c>
      <c r="I13" s="178">
        <v>0</v>
      </c>
      <c r="J13" s="178">
        <v>500002537434</v>
      </c>
      <c r="K13" s="178"/>
      <c r="L13" s="216">
        <f>'سپرده '!J16/سهام!AE1</f>
        <v>2.415904320527489E-8</v>
      </c>
    </row>
    <row r="14" spans="1:12" ht="19.5" x14ac:dyDescent="0.2">
      <c r="A14" s="155" t="s">
        <v>163</v>
      </c>
      <c r="B14" s="155"/>
      <c r="D14" s="96">
        <v>1026286195</v>
      </c>
      <c r="E14" s="178">
        <v>0</v>
      </c>
      <c r="F14" s="178">
        <v>4191047</v>
      </c>
      <c r="G14" s="178">
        <v>0</v>
      </c>
      <c r="H14" s="178">
        <v>504000</v>
      </c>
      <c r="I14" s="178">
        <v>0</v>
      </c>
      <c r="J14" s="178">
        <v>1029973242</v>
      </c>
      <c r="K14" s="178"/>
      <c r="L14" s="216">
        <f>'سپرده '!J15/سهام!AE1</f>
        <v>5.9396349669871282E-8</v>
      </c>
    </row>
    <row r="15" spans="1:12" ht="19.5" x14ac:dyDescent="0.2">
      <c r="A15" s="155" t="s">
        <v>164</v>
      </c>
      <c r="B15" s="155"/>
      <c r="D15" s="96">
        <v>2571402</v>
      </c>
      <c r="E15" s="178">
        <v>0</v>
      </c>
      <c r="F15" s="178">
        <v>8472</v>
      </c>
      <c r="G15" s="178">
        <v>0</v>
      </c>
      <c r="H15" s="178">
        <v>504000</v>
      </c>
      <c r="I15" s="178">
        <v>0</v>
      </c>
      <c r="J15" s="178">
        <v>2075874</v>
      </c>
      <c r="K15" s="178"/>
      <c r="L15" s="216">
        <f>'سپرده '!J11/سهام!AE1</f>
        <v>1.1555538765181081E-2</v>
      </c>
    </row>
    <row r="16" spans="1:12" ht="19.5" x14ac:dyDescent="0.2">
      <c r="A16" s="155" t="s">
        <v>165</v>
      </c>
      <c r="B16" s="155"/>
      <c r="D16" s="96">
        <v>840901</v>
      </c>
      <c r="E16" s="178">
        <v>0</v>
      </c>
      <c r="F16" s="178">
        <v>3446</v>
      </c>
      <c r="G16" s="178">
        <v>0</v>
      </c>
      <c r="H16" s="178">
        <v>0</v>
      </c>
      <c r="I16" s="178">
        <v>0</v>
      </c>
      <c r="J16" s="178">
        <v>844347</v>
      </c>
      <c r="K16" s="179"/>
      <c r="L16" s="216">
        <f>'سپرده '!J17/سهام!AE1</f>
        <v>1.2383002152407561E-9</v>
      </c>
    </row>
    <row r="17" spans="1:12" ht="19.5" x14ac:dyDescent="0.2">
      <c r="A17" s="155" t="s">
        <v>155</v>
      </c>
      <c r="B17" s="155"/>
      <c r="D17" s="96">
        <v>43278</v>
      </c>
      <c r="E17" s="178">
        <v>0</v>
      </c>
      <c r="F17" s="178">
        <v>0</v>
      </c>
      <c r="G17" s="178">
        <v>0</v>
      </c>
      <c r="H17" s="178">
        <v>0</v>
      </c>
      <c r="I17" s="178">
        <v>0</v>
      </c>
      <c r="J17" s="178">
        <v>43278</v>
      </c>
      <c r="K17" s="178"/>
      <c r="L17" s="216">
        <f>'سپرده '!J9/سهام!AE1</f>
        <v>0.15885481523188605</v>
      </c>
    </row>
    <row r="18" spans="1:12" ht="20.25" thickBot="1" x14ac:dyDescent="0.25">
      <c r="A18" s="167" t="s">
        <v>14</v>
      </c>
      <c r="B18" s="167"/>
      <c r="D18" s="180">
        <f>SUM(D9:D17)</f>
        <v>7578926512122</v>
      </c>
      <c r="E18" s="178"/>
      <c r="F18" s="180">
        <f>SUM(F9:F17)</f>
        <v>21828281490787</v>
      </c>
      <c r="G18" s="178"/>
      <c r="H18" s="180">
        <f>SUM(H9:H17)</f>
        <v>18358492830384</v>
      </c>
      <c r="I18" s="178"/>
      <c r="J18" s="180">
        <f>SUM(J9:J17)</f>
        <v>11048715172525</v>
      </c>
      <c r="K18" s="178"/>
      <c r="L18" s="217">
        <f>SUM(L10:L17)</f>
        <v>0.30182709752174475</v>
      </c>
    </row>
    <row r="19" spans="1:12" ht="13.5" thickTop="1" x14ac:dyDescent="0.2"/>
  </sheetData>
  <sortState xmlns:xlrd2="http://schemas.microsoft.com/office/spreadsheetml/2017/richdata2" ref="A10:L17">
    <sortCondition descending="1" ref="J10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M10"/>
  <sheetViews>
    <sheetView rightToLeft="1" view="pageBreakPreview" zoomScale="95" zoomScaleNormal="100" zoomScaleSheetLayoutView="95" workbookViewId="0">
      <selection activeCell="I34" sqref="I34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</row>
    <row r="2" spans="1:13" ht="21" x14ac:dyDescent="0.2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</row>
    <row r="3" spans="1:13" ht="21" x14ac:dyDescent="0.2">
      <c r="A3" s="224" t="s">
        <v>185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</row>
    <row r="4" spans="1:13" ht="22.5" x14ac:dyDescent="0.2">
      <c r="A4" s="252" t="s">
        <v>46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</row>
    <row r="5" spans="1:13" ht="22.5" x14ac:dyDescent="0.2">
      <c r="A5" s="252" t="s">
        <v>47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</row>
    <row r="7" spans="1:13" ht="21" x14ac:dyDescent="0.2">
      <c r="A7" s="232" t="s">
        <v>48</v>
      </c>
      <c r="C7" s="225" t="str">
        <f>سهام!T6</f>
        <v>1403/12/30</v>
      </c>
      <c r="D7" s="225"/>
      <c r="E7" s="225"/>
      <c r="F7" s="225"/>
      <c r="G7" s="225"/>
      <c r="H7" s="225"/>
      <c r="I7" s="225"/>
      <c r="J7" s="225"/>
      <c r="K7" s="225"/>
      <c r="L7" s="225"/>
      <c r="M7" s="225"/>
    </row>
    <row r="8" spans="1:13" ht="19.5" x14ac:dyDescent="0.2">
      <c r="A8" s="225"/>
      <c r="C8" s="17" t="s">
        <v>6</v>
      </c>
      <c r="D8" s="2"/>
      <c r="E8" s="17" t="s">
        <v>49</v>
      </c>
      <c r="F8" s="2"/>
      <c r="G8" s="17" t="s">
        <v>50</v>
      </c>
      <c r="H8" s="2"/>
      <c r="I8" s="17" t="s">
        <v>51</v>
      </c>
      <c r="J8" s="2"/>
      <c r="K8" s="17" t="s">
        <v>52</v>
      </c>
      <c r="L8" s="2"/>
      <c r="M8" s="17" t="s">
        <v>53</v>
      </c>
    </row>
    <row r="9" spans="1:13" ht="18.75" x14ac:dyDescent="0.2">
      <c r="A9" s="112" t="s">
        <v>37</v>
      </c>
      <c r="C9" s="9">
        <v>526865</v>
      </c>
      <c r="D9" s="8"/>
      <c r="E9" s="9">
        <v>903920</v>
      </c>
      <c r="F9" s="8"/>
      <c r="G9" s="9">
        <v>931552</v>
      </c>
      <c r="H9" s="8"/>
      <c r="I9" s="157" t="s">
        <v>195</v>
      </c>
      <c r="J9" s="8"/>
      <c r="K9" s="9">
        <v>490713186591</v>
      </c>
      <c r="M9" s="18" t="s">
        <v>54</v>
      </c>
    </row>
    <row r="10" spans="1:13" ht="18.75" x14ac:dyDescent="0.2">
      <c r="A10" s="113" t="s">
        <v>135</v>
      </c>
      <c r="C10" s="10">
        <v>3528000</v>
      </c>
      <c r="D10" s="8"/>
      <c r="E10" s="10">
        <v>940370</v>
      </c>
      <c r="F10" s="8"/>
      <c r="G10" s="10">
        <v>929136</v>
      </c>
      <c r="H10" s="8"/>
      <c r="I10" s="158" t="s">
        <v>196</v>
      </c>
      <c r="J10" s="8"/>
      <c r="K10" s="10">
        <v>3277397671984</v>
      </c>
      <c r="M10" s="19" t="s">
        <v>54</v>
      </c>
    </row>
  </sheetData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F8" sqref="F8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4" max="14" width="20.5703125" bestFit="1" customWidth="1"/>
    <col min="15" max="15" width="17.5703125" bestFit="1" customWidth="1"/>
  </cols>
  <sheetData>
    <row r="1" spans="1:15" ht="29.1" customHeight="1" x14ac:dyDescent="0.2">
      <c r="A1" s="253" t="s">
        <v>0</v>
      </c>
      <c r="B1" s="253"/>
      <c r="C1" s="253"/>
      <c r="D1" s="253"/>
      <c r="E1" s="253"/>
      <c r="F1" s="253"/>
      <c r="G1" s="253"/>
      <c r="H1" s="253"/>
      <c r="I1" s="253"/>
      <c r="J1" s="253"/>
      <c r="M1" s="26">
        <v>1933687068177</v>
      </c>
    </row>
    <row r="2" spans="1:15" ht="21.75" customHeight="1" x14ac:dyDescent="0.2">
      <c r="A2" s="253" t="s">
        <v>58</v>
      </c>
      <c r="B2" s="253"/>
      <c r="C2" s="253"/>
      <c r="D2" s="253"/>
      <c r="E2" s="253"/>
      <c r="F2" s="253"/>
      <c r="G2" s="253"/>
      <c r="H2" s="253"/>
      <c r="I2" s="253"/>
      <c r="J2" s="253"/>
    </row>
    <row r="3" spans="1:15" ht="21.75" customHeight="1" x14ac:dyDescent="0.2">
      <c r="A3" s="253" t="str">
        <f>'صورت وضعیت'!B6</f>
        <v>برای ماه منتهی به 1403/12/30</v>
      </c>
      <c r="B3" s="253"/>
      <c r="C3" s="253"/>
      <c r="D3" s="253"/>
      <c r="E3" s="253"/>
      <c r="F3" s="253"/>
      <c r="G3" s="253"/>
      <c r="H3" s="253"/>
      <c r="I3" s="253"/>
      <c r="J3" s="253"/>
    </row>
    <row r="4" spans="1:15" ht="14.45" customHeight="1" x14ac:dyDescent="0.2"/>
    <row r="5" spans="1:15" ht="27.75" customHeight="1" x14ac:dyDescent="0.2">
      <c r="A5" s="13" t="s">
        <v>59</v>
      </c>
      <c r="B5" s="13" t="s">
        <v>60</v>
      </c>
      <c r="C5" s="255"/>
      <c r="D5" s="255"/>
      <c r="E5" s="255"/>
      <c r="F5" s="255"/>
      <c r="G5" s="255"/>
      <c r="H5" s="255"/>
      <c r="I5" s="255"/>
      <c r="J5" s="255"/>
    </row>
    <row r="6" spans="1:15" ht="14.45" customHeight="1" x14ac:dyDescent="0.2"/>
    <row r="7" spans="1:15" ht="19.5" customHeight="1" x14ac:dyDescent="0.2">
      <c r="A7" s="254" t="s">
        <v>61</v>
      </c>
      <c r="B7" s="254"/>
      <c r="D7" s="1" t="s">
        <v>62</v>
      </c>
      <c r="F7" s="1" t="s">
        <v>55</v>
      </c>
      <c r="H7" s="1" t="s">
        <v>63</v>
      </c>
      <c r="J7" s="1" t="s">
        <v>64</v>
      </c>
    </row>
    <row r="8" spans="1:15" ht="21.75" customHeight="1" x14ac:dyDescent="0.2">
      <c r="A8" s="256" t="s">
        <v>65</v>
      </c>
      <c r="B8" s="256"/>
      <c r="D8" s="18" t="s">
        <v>66</v>
      </c>
      <c r="F8" s="38" t="e">
        <f>'درآمد سرمایه گذاری در سهام'!T11</f>
        <v>#REF!</v>
      </c>
      <c r="H8" s="78" t="e">
        <f>F8/$F$13*100</f>
        <v>#REF!</v>
      </c>
      <c r="I8" s="76"/>
      <c r="J8" s="78" t="e">
        <f>F8/سهام!$AE$1*100</f>
        <v>#REF!</v>
      </c>
      <c r="M8" s="52"/>
      <c r="N8" s="52"/>
      <c r="O8" s="52"/>
    </row>
    <row r="9" spans="1:15" ht="21.75" customHeight="1" x14ac:dyDescent="0.2">
      <c r="A9" s="257" t="s">
        <v>67</v>
      </c>
      <c r="B9" s="257"/>
      <c r="D9" s="19" t="s">
        <v>68</v>
      </c>
      <c r="F9" s="33" t="e">
        <f>'درآمد سرمایه گذاری در صندوق'!T14</f>
        <v>#REF!</v>
      </c>
      <c r="H9" s="78" t="e">
        <f t="shared" ref="H9:H12" si="0">F9/$F$13*100</f>
        <v>#REF!</v>
      </c>
      <c r="I9" s="76"/>
      <c r="J9" s="78" t="e">
        <f>F9/سهام!$AE$1*100</f>
        <v>#REF!</v>
      </c>
      <c r="M9" s="52"/>
      <c r="N9" s="52"/>
      <c r="O9" s="52"/>
    </row>
    <row r="10" spans="1:15" ht="21.75" customHeight="1" x14ac:dyDescent="0.2">
      <c r="A10" s="257" t="s">
        <v>69</v>
      </c>
      <c r="B10" s="257"/>
      <c r="D10" s="19" t="s">
        <v>70</v>
      </c>
      <c r="F10" s="33">
        <f>'درآمد سرمایه گذاری در اوراق به'!R26</f>
        <v>600150638595</v>
      </c>
      <c r="H10" s="78" t="e">
        <f t="shared" si="0"/>
        <v>#REF!</v>
      </c>
      <c r="I10" s="76"/>
      <c r="J10" s="78">
        <f>F10/سهام!$AE$1*100</f>
        <v>1.7171927190467808</v>
      </c>
      <c r="M10" s="52"/>
      <c r="N10" s="52"/>
      <c r="O10" s="52"/>
    </row>
    <row r="11" spans="1:15" ht="21.75" customHeight="1" x14ac:dyDescent="0.2">
      <c r="A11" s="258" t="s">
        <v>71</v>
      </c>
      <c r="B11" s="258"/>
      <c r="D11" s="19" t="s">
        <v>72</v>
      </c>
      <c r="F11" s="33">
        <f>'درآمد سپرده بانکی'!H16</f>
        <v>216721317105</v>
      </c>
      <c r="H11" s="78" t="e">
        <f t="shared" si="0"/>
        <v>#REF!</v>
      </c>
      <c r="I11" s="76"/>
      <c r="J11" s="78">
        <f>F11/سهام!$AE$1*100</f>
        <v>0.62009809514853198</v>
      </c>
      <c r="M11" s="52"/>
      <c r="N11" s="52"/>
      <c r="O11" s="52"/>
    </row>
    <row r="12" spans="1:15" ht="21.75" customHeight="1" x14ac:dyDescent="0.2">
      <c r="A12" s="257" t="s">
        <v>73</v>
      </c>
      <c r="B12" s="257"/>
      <c r="D12" s="20" t="s">
        <v>74</v>
      </c>
      <c r="F12" s="33">
        <f>'سایر درآمدها'!F9</f>
        <v>730116755</v>
      </c>
      <c r="H12" s="78" t="e">
        <f t="shared" si="0"/>
        <v>#REF!</v>
      </c>
      <c r="I12" s="76"/>
      <c r="J12" s="78">
        <f>F12/سهام!$AE$1*100</f>
        <v>2.0890608042593985E-3</v>
      </c>
      <c r="M12" s="52"/>
      <c r="N12" s="52"/>
      <c r="O12" s="52"/>
    </row>
    <row r="13" spans="1:15" ht="21.75" customHeight="1" x14ac:dyDescent="0.2">
      <c r="A13" s="232"/>
      <c r="B13" s="232"/>
      <c r="D13" s="7"/>
      <c r="F13" s="27" t="e">
        <f>SUM(F8:F12)</f>
        <v>#REF!</v>
      </c>
      <c r="H13" s="101" t="e">
        <f>SUM(H8:H12)</f>
        <v>#REF!</v>
      </c>
      <c r="I13" s="76"/>
      <c r="J13" s="79" t="e">
        <f>SUM(J8:J12)</f>
        <v>#REF!</v>
      </c>
      <c r="N13" s="52"/>
    </row>
    <row r="16" spans="1:15" hidden="1" x14ac:dyDescent="0.2">
      <c r="F16">
        <v>2460059365477</v>
      </c>
    </row>
    <row r="17" spans="6:6" hidden="1" x14ac:dyDescent="0.2">
      <c r="F17" s="26" t="e">
        <f>F16-F13</f>
        <v>#REF!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  <pageSetUpPr fitToPage="1"/>
  </sheetPr>
  <dimension ref="A1:Z18"/>
  <sheetViews>
    <sheetView rightToLeft="1" view="pageBreakPreview" zoomScale="95" zoomScaleNormal="100" zoomScaleSheetLayoutView="95" workbookViewId="0">
      <selection activeCell="L44" sqref="L44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2" customWidth="1"/>
    <col min="23" max="23" width="0.28515625" customWidth="1"/>
    <col min="24" max="24" width="21.7109375" bestFit="1" customWidth="1"/>
    <col min="26" max="26" width="15.28515625" bestFit="1" customWidth="1"/>
  </cols>
  <sheetData>
    <row r="1" spans="1:26" ht="29.1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</row>
    <row r="2" spans="1:26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Z2" s="80"/>
    </row>
    <row r="3" spans="1:26" ht="21.7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6" ht="14.45" customHeight="1" x14ac:dyDescent="0.2"/>
    <row r="5" spans="1:26" ht="18.75" customHeight="1" x14ac:dyDescent="0.2">
      <c r="A5" s="13" t="s">
        <v>75</v>
      </c>
      <c r="B5" s="255" t="s">
        <v>76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</row>
    <row r="6" spans="1:26" ht="14.45" customHeight="1" x14ac:dyDescent="0.2">
      <c r="D6" s="254" t="s">
        <v>77</v>
      </c>
      <c r="E6" s="254"/>
      <c r="F6" s="254"/>
      <c r="G6" s="254"/>
      <c r="H6" s="254"/>
      <c r="I6" s="254"/>
      <c r="J6" s="254"/>
      <c r="K6" s="254"/>
      <c r="L6" s="254"/>
      <c r="N6" s="254" t="s">
        <v>78</v>
      </c>
      <c r="O6" s="254"/>
      <c r="P6" s="254"/>
      <c r="Q6" s="254"/>
      <c r="R6" s="254"/>
      <c r="S6" s="254"/>
      <c r="T6" s="254"/>
      <c r="U6" s="254"/>
      <c r="V6" s="254"/>
    </row>
    <row r="7" spans="1:26" ht="14.45" customHeight="1" x14ac:dyDescent="0.2">
      <c r="A7" s="232" t="s">
        <v>79</v>
      </c>
      <c r="B7" s="232"/>
      <c r="D7" s="241" t="s">
        <v>80</v>
      </c>
      <c r="E7" s="2"/>
      <c r="F7" s="241" t="s">
        <v>81</v>
      </c>
      <c r="G7" s="2"/>
      <c r="H7" s="241" t="s">
        <v>82</v>
      </c>
      <c r="I7" s="2"/>
      <c r="J7" s="237" t="s">
        <v>14</v>
      </c>
      <c r="K7" s="237"/>
      <c r="L7" s="237"/>
      <c r="N7" s="241" t="s">
        <v>80</v>
      </c>
      <c r="O7" s="2"/>
      <c r="P7" s="241" t="s">
        <v>81</v>
      </c>
      <c r="Q7" s="2"/>
      <c r="R7" s="241" t="s">
        <v>82</v>
      </c>
      <c r="S7" s="2"/>
      <c r="T7" s="237" t="s">
        <v>14</v>
      </c>
      <c r="U7" s="237"/>
      <c r="V7" s="237"/>
    </row>
    <row r="8" spans="1:26" ht="39" x14ac:dyDescent="0.2">
      <c r="A8" s="225"/>
      <c r="B8" s="225"/>
      <c r="D8" s="242"/>
      <c r="F8" s="242"/>
      <c r="H8" s="242"/>
      <c r="J8" s="17" t="s">
        <v>55</v>
      </c>
      <c r="K8" s="2"/>
      <c r="L8" s="59" t="s">
        <v>63</v>
      </c>
      <c r="N8" s="242"/>
      <c r="P8" s="242"/>
      <c r="R8" s="242"/>
      <c r="T8" s="103" t="s">
        <v>55</v>
      </c>
      <c r="U8" s="2"/>
      <c r="V8" s="91" t="s">
        <v>63</v>
      </c>
    </row>
    <row r="9" spans="1:26" ht="21.75" customHeight="1" x14ac:dyDescent="0.2">
      <c r="A9" s="125" t="s">
        <v>13</v>
      </c>
      <c r="C9" s="82"/>
      <c r="D9" s="81" t="e">
        <f>SUMIFS(#REF!,#REF!,#REF!)</f>
        <v>#REF!</v>
      </c>
      <c r="E9" s="82"/>
      <c r="F9" s="81" cm="1">
        <f t="array" ref="F9">SUMIFS('درآمد ناشی از تغییر قیمت اوراق'!I:I,'درآمد ناشی از تغییر قیمت اوراق'!A:A,A9:A9)</f>
        <v>71078249</v>
      </c>
      <c r="H9" s="81">
        <f>SUMIFS('درآمد ناشی از فروش'!G:G,'درآمد ناشی از فروش'!A:A,#REF!)</f>
        <v>0</v>
      </c>
      <c r="I9" s="90"/>
      <c r="J9" s="83" t="e">
        <f t="shared" ref="J9:J10" si="0">D9+F9+H9</f>
        <v>#REF!</v>
      </c>
      <c r="K9" s="82"/>
      <c r="L9" s="88" t="e">
        <f>J9/درآمد!$M$1</f>
        <v>#REF!</v>
      </c>
      <c r="M9" s="82"/>
      <c r="N9" s="81" t="e">
        <f>SUMIFS(#REF!,#REF!,#REF!)</f>
        <v>#REF!</v>
      </c>
      <c r="O9" s="82"/>
      <c r="P9" s="81">
        <f>SUMIFS('درآمد ناشی از تغییر قیمت اوراق'!Q:Q,'درآمد ناشی از تغییر قیمت اوراق'!A:A,A9)</f>
        <v>71078249</v>
      </c>
      <c r="R9" s="83">
        <f>SUMIFS('درآمد ناشی از فروش'!Q:Q,'درآمد ناشی از فروش'!A:A,B9)</f>
        <v>0</v>
      </c>
      <c r="T9" s="83" t="e">
        <f>R9+P9+N9</f>
        <v>#REF!</v>
      </c>
      <c r="U9" s="82"/>
      <c r="V9" s="86" t="e">
        <f>T9/درآمد!$F$13</f>
        <v>#REF!</v>
      </c>
      <c r="X9" s="65"/>
    </row>
    <row r="10" spans="1:26" ht="21.75" customHeight="1" x14ac:dyDescent="0.2">
      <c r="A10" s="125" t="s">
        <v>12</v>
      </c>
      <c r="C10" s="82"/>
      <c r="D10" s="81" t="e">
        <f>SUMIFS(#REF!,#REF!,#REF!)</f>
        <v>#REF!</v>
      </c>
      <c r="E10" s="82"/>
      <c r="F10" s="81" cm="1">
        <f t="array" ref="F10">SUMIFS('درآمد ناشی از تغییر قیمت اوراق'!I:I,'درآمد ناشی از تغییر قیمت اوراق'!A:A,A10:A10)</f>
        <v>-3446731693</v>
      </c>
      <c r="H10" s="81">
        <f>SUMIFS('درآمد ناشی از فروش'!G:G,'درآمد ناشی از فروش'!A:A,#REF!)</f>
        <v>0</v>
      </c>
      <c r="I10" s="90"/>
      <c r="J10" s="83" t="e">
        <f t="shared" si="0"/>
        <v>#REF!</v>
      </c>
      <c r="K10" s="82"/>
      <c r="L10" s="88" t="e">
        <f>J10/درآمد!$M$1</f>
        <v>#REF!</v>
      </c>
      <c r="M10" s="82"/>
      <c r="N10" s="81" t="e">
        <f>SUMIFS(#REF!,#REF!,#REF!)</f>
        <v>#REF!</v>
      </c>
      <c r="O10" s="82"/>
      <c r="P10" s="81">
        <f>SUMIFS('درآمد ناشی از تغییر قیمت اوراق'!Q:Q,'درآمد ناشی از تغییر قیمت اوراق'!A:A,A10)</f>
        <v>-3446731693</v>
      </c>
      <c r="R10" s="83">
        <f>SUMIFS('درآمد ناشی از فروش'!Q:Q,'درآمد ناشی از فروش'!A:A,A10)</f>
        <v>0</v>
      </c>
      <c r="T10" s="83" t="e">
        <f t="shared" ref="T10" si="1">R10+P10+N10</f>
        <v>#REF!</v>
      </c>
      <c r="U10" s="82"/>
      <c r="V10" s="87" t="e">
        <f>T10/درآمد!$F$13</f>
        <v>#REF!</v>
      </c>
    </row>
    <row r="11" spans="1:26" ht="21.75" customHeight="1" thickBot="1" x14ac:dyDescent="0.25">
      <c r="A11" s="232"/>
      <c r="B11" s="232"/>
      <c r="C11" s="82"/>
      <c r="D11" s="84" t="e">
        <f>SUM(D9:D10)</f>
        <v>#REF!</v>
      </c>
      <c r="E11" s="82"/>
      <c r="F11" s="85">
        <f>SUM(F9:F10)</f>
        <v>-3375653444</v>
      </c>
      <c r="G11" s="82"/>
      <c r="H11" s="85">
        <f>SUM(H9:H10)</f>
        <v>0</v>
      </c>
      <c r="I11" s="82"/>
      <c r="J11" s="85" t="e">
        <f>SUM(J9:J10)</f>
        <v>#REF!</v>
      </c>
      <c r="K11" s="82"/>
      <c r="L11" s="89" t="e">
        <f>SUM(L9:L10)</f>
        <v>#REF!</v>
      </c>
      <c r="M11" s="82"/>
      <c r="N11" s="84" t="e">
        <f>SUM(N9:N10)</f>
        <v>#REF!</v>
      </c>
      <c r="O11" s="84">
        <f>SUM(O9:O10)</f>
        <v>0</v>
      </c>
      <c r="P11" s="84">
        <f>SUM(P9:P10)</f>
        <v>-3375653444</v>
      </c>
      <c r="Q11" s="82"/>
      <c r="R11" s="136">
        <f>SUM(R9:R10)</f>
        <v>0</v>
      </c>
      <c r="S11" s="82"/>
      <c r="T11" s="84" t="e">
        <f>SUM(T9:T10)</f>
        <v>#REF!</v>
      </c>
      <c r="U11" s="82"/>
      <c r="V11" s="92" t="e">
        <f>SUM(V9:V10)</f>
        <v>#REF!</v>
      </c>
    </row>
    <row r="12" spans="1:26" ht="13.5" thickTop="1" x14ac:dyDescent="0.2"/>
    <row r="13" spans="1:26" x14ac:dyDescent="0.2"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</row>
    <row r="14" spans="1:26" x14ac:dyDescent="0.2">
      <c r="V14"/>
    </row>
    <row r="15" spans="1:26" x14ac:dyDescent="0.2">
      <c r="V15"/>
    </row>
    <row r="16" spans="1:26" x14ac:dyDescent="0.2">
      <c r="V16"/>
    </row>
    <row r="17" spans="22:22" x14ac:dyDescent="0.2">
      <c r="V17"/>
    </row>
    <row r="18" spans="22:22" x14ac:dyDescent="0.2">
      <c r="V18"/>
    </row>
  </sheetData>
  <sortState xmlns:xlrd2="http://schemas.microsoft.com/office/spreadsheetml/2017/richdata2" ref="A9:V10">
    <sortCondition descending="1" ref="T9:T10"/>
  </sortState>
  <mergeCells count="16">
    <mergeCell ref="A11:B11"/>
    <mergeCell ref="J7:L7"/>
    <mergeCell ref="T7:V7"/>
    <mergeCell ref="A7:B8"/>
    <mergeCell ref="D7:D8"/>
    <mergeCell ref="F7:F8"/>
    <mergeCell ref="H7:H8"/>
    <mergeCell ref="N7:N8"/>
    <mergeCell ref="R7:R8"/>
    <mergeCell ref="P7:P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V15"/>
  <sheetViews>
    <sheetView rightToLeft="1" view="pageBreakPreview" zoomScale="71" zoomScaleNormal="100" zoomScaleSheetLayoutView="71" workbookViewId="0">
      <selection activeCell="T57" sqref="T57"/>
    </sheetView>
  </sheetViews>
  <sheetFormatPr defaultRowHeight="12.75" x14ac:dyDescent="0.2"/>
  <cols>
    <col min="1" max="1" width="5.140625" customWidth="1"/>
    <col min="2" max="2" width="30.85546875" bestFit="1" customWidth="1"/>
    <col min="3" max="3" width="1.28515625" customWidth="1"/>
    <col min="4" max="4" width="16.28515625" bestFit="1" customWidth="1"/>
    <col min="5" max="5" width="1.140625" customWidth="1"/>
    <col min="6" max="6" width="17" bestFit="1" customWidth="1"/>
    <col min="7" max="7" width="1.28515625" customWidth="1"/>
    <col min="8" max="8" width="16.7109375" bestFit="1" customWidth="1"/>
    <col min="9" max="9" width="1.28515625" customWidth="1"/>
    <col min="10" max="10" width="17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24" t="s">
        <v>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</row>
    <row r="2" spans="1:22" ht="21.75" customHeight="1" x14ac:dyDescent="0.2">
      <c r="A2" s="224" t="s">
        <v>58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22" ht="21.75" customHeight="1" x14ac:dyDescent="0.2">
      <c r="A3" s="224" t="str">
        <f>'صورت وضعیت'!B6</f>
        <v>برای ماه منتهی به 1403/12/30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2" ht="14.45" customHeight="1" x14ac:dyDescent="0.2"/>
    <row r="5" spans="1:22" ht="19.5" customHeight="1" x14ac:dyDescent="0.2">
      <c r="A5" s="13" t="s">
        <v>83</v>
      </c>
      <c r="B5" s="255" t="s">
        <v>84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</row>
    <row r="6" spans="1:22" ht="14.45" customHeight="1" x14ac:dyDescent="0.2">
      <c r="D6" s="254" t="s">
        <v>77</v>
      </c>
      <c r="E6" s="254"/>
      <c r="F6" s="254"/>
      <c r="G6" s="254"/>
      <c r="H6" s="254"/>
      <c r="I6" s="254"/>
      <c r="J6" s="254"/>
      <c r="K6" s="254"/>
      <c r="L6" s="254"/>
      <c r="N6" s="254" t="s">
        <v>78</v>
      </c>
      <c r="O6" s="254"/>
      <c r="P6" s="232"/>
      <c r="Q6" s="254"/>
      <c r="R6" s="254"/>
      <c r="S6" s="254"/>
      <c r="T6" s="254"/>
      <c r="U6" s="254"/>
      <c r="V6" s="254"/>
    </row>
    <row r="7" spans="1:22" ht="14.45" customHeight="1" x14ac:dyDescent="0.2">
      <c r="A7" s="232" t="s">
        <v>19</v>
      </c>
      <c r="B7" s="232"/>
      <c r="D7" s="235" t="s">
        <v>85</v>
      </c>
      <c r="E7" s="2"/>
      <c r="F7" s="235" t="s">
        <v>81</v>
      </c>
      <c r="G7" s="2"/>
      <c r="H7" s="235" t="s">
        <v>82</v>
      </c>
      <c r="I7" s="2"/>
      <c r="J7" s="237" t="s">
        <v>14</v>
      </c>
      <c r="K7" s="237"/>
      <c r="L7" s="237"/>
      <c r="N7" s="235" t="s">
        <v>85</v>
      </c>
      <c r="O7" s="2"/>
      <c r="P7" s="259" t="s">
        <v>81</v>
      </c>
      <c r="Q7" s="2"/>
      <c r="R7" s="235" t="s">
        <v>82</v>
      </c>
      <c r="S7" s="2"/>
      <c r="T7" s="237" t="s">
        <v>14</v>
      </c>
      <c r="U7" s="237"/>
      <c r="V7" s="237"/>
    </row>
    <row r="8" spans="1:22" ht="41.25" customHeight="1" x14ac:dyDescent="0.2">
      <c r="A8" s="225"/>
      <c r="B8" s="225"/>
      <c r="D8" s="225"/>
      <c r="F8" s="225"/>
      <c r="H8" s="225"/>
      <c r="J8" s="4" t="s">
        <v>55</v>
      </c>
      <c r="K8" s="2"/>
      <c r="L8" s="4" t="s">
        <v>63</v>
      </c>
      <c r="N8" s="225"/>
      <c r="P8" s="260"/>
      <c r="R8" s="225"/>
      <c r="T8" s="3" t="s">
        <v>55</v>
      </c>
      <c r="U8" s="2"/>
      <c r="V8" s="4" t="s">
        <v>63</v>
      </c>
    </row>
    <row r="9" spans="1:22" ht="21.75" customHeight="1" x14ac:dyDescent="0.2">
      <c r="A9" s="127" t="s">
        <v>23</v>
      </c>
      <c r="D9" s="37">
        <v>0</v>
      </c>
      <c r="F9" s="37" cm="1">
        <f t="array" ref="F9">SUMIFS('درآمد ناشی از تغییر قیمت اوراق'!I:I,'درآمد ناشی از تغییر قیمت اوراق'!A:A,A9:A9)</f>
        <v>56234764011</v>
      </c>
      <c r="H9" s="37" cm="1">
        <f t="array" ref="H9">SUMIFS('درآمد ناشی از فروش'!I:I,'درآمد ناشی از فروش'!A:A,A9:A9)</f>
        <v>0</v>
      </c>
      <c r="J9" s="29">
        <f>D9+F9+H9</f>
        <v>56234764011</v>
      </c>
      <c r="L9" s="93">
        <f>J9/درآمد!$M$1*100</f>
        <v>2.9081625944789402</v>
      </c>
      <c r="N9" s="106" t="e">
        <f>SUMIFS(#REF!,#REF!,B9)</f>
        <v>#REF!</v>
      </c>
      <c r="O9" s="65"/>
      <c r="P9" s="122">
        <f>SUMIFS('درآمد ناشی از تغییر قیمت اوراق'!Q:Q,'درآمد ناشی از تغییر قیمت اوراق'!A:A,A9)</f>
        <v>56234764011</v>
      </c>
      <c r="Q9" s="65"/>
      <c r="R9" s="123">
        <f>SUMIFS('درآمد ناشی از فروش'!Q:Q,'درآمد ناشی از فروش'!A:A,A9)</f>
        <v>0</v>
      </c>
      <c r="S9" s="65"/>
      <c r="T9" s="123" t="e">
        <f>N9+P9+R9</f>
        <v>#REF!</v>
      </c>
      <c r="V9" s="137" t="e">
        <f>T9/درآمد!$F$13*100</f>
        <v>#REF!</v>
      </c>
    </row>
    <row r="10" spans="1:22" ht="21.75" customHeight="1" x14ac:dyDescent="0.2">
      <c r="A10" s="127" t="s">
        <v>187</v>
      </c>
      <c r="D10" s="37">
        <v>0</v>
      </c>
      <c r="F10" s="37" cm="1">
        <f t="array" ref="F10">SUMIFS('درآمد ناشی از تغییر قیمت اوراق'!I:I,'درآمد ناشی از تغییر قیمت اوراق'!A:A,A10:A10)</f>
        <v>853668012</v>
      </c>
      <c r="H10" s="37" cm="1">
        <f t="array" ref="H10">SUMIFS('درآمد ناشی از فروش'!I:I,'درآمد ناشی از فروش'!A:A,A10:A10)</f>
        <v>0</v>
      </c>
      <c r="J10" s="29">
        <f>D10+F10+H10</f>
        <v>853668012</v>
      </c>
      <c r="L10" s="93">
        <f>J10/درآمد!$M$1*100</f>
        <v>4.4147164556714073E-2</v>
      </c>
      <c r="N10" s="106" t="e">
        <f>SUMIFS(#REF!,#REF!,B10)</f>
        <v>#REF!</v>
      </c>
      <c r="O10" s="65"/>
      <c r="P10" s="122">
        <f>SUMIFS('درآمد ناشی از تغییر قیمت اوراق'!Q:Q,'درآمد ناشی از تغییر قیمت اوراق'!A:A,A10)</f>
        <v>853668012</v>
      </c>
      <c r="Q10" s="65"/>
      <c r="R10" s="123">
        <f>SUMIFS('درآمد ناشی از فروش'!Q:Q,'درآمد ناشی از فروش'!A:A,A10)</f>
        <v>0</v>
      </c>
      <c r="S10" s="65"/>
      <c r="T10" s="123" t="e">
        <f>N10+P10+R10</f>
        <v>#REF!</v>
      </c>
      <c r="V10" s="137" t="e">
        <f>T10/درآمد!$F$13*100</f>
        <v>#REF!</v>
      </c>
    </row>
    <row r="11" spans="1:22" ht="21.75" customHeight="1" x14ac:dyDescent="0.2">
      <c r="A11" s="127" t="s">
        <v>174</v>
      </c>
      <c r="D11" s="37">
        <v>0</v>
      </c>
      <c r="F11" s="37" cm="1">
        <f t="array" ref="F11">SUMIFS('درآمد ناشی از تغییر قیمت اوراق'!I:I,'درآمد ناشی از تغییر قیمت اوراق'!A:A,A11:A11)</f>
        <v>-6619100472</v>
      </c>
      <c r="H11" s="37" cm="1">
        <f t="array" ref="H11">SUMIFS('درآمد ناشی از فروش'!I:I,'درآمد ناشی از فروش'!A:A,A11:A11)</f>
        <v>0</v>
      </c>
      <c r="J11" s="29">
        <f t="shared" ref="J11:J13" si="0">D11+F11+H11</f>
        <v>-6619100472</v>
      </c>
      <c r="L11" s="93">
        <f>J11/درآمد!$M$1*100</f>
        <v>-0.3423046355809895</v>
      </c>
      <c r="N11" s="106" t="e">
        <f>SUMIFS(#REF!,#REF!,B11)</f>
        <v>#REF!</v>
      </c>
      <c r="O11" s="65"/>
      <c r="P11" s="122">
        <f>SUMIFS('درآمد ناشی از تغییر قیمت اوراق'!Q:Q,'درآمد ناشی از تغییر قیمت اوراق'!A:A,A11)</f>
        <v>-6619100472</v>
      </c>
      <c r="Q11" s="65"/>
      <c r="R11" s="123">
        <f>SUMIFS('درآمد ناشی از فروش'!Q:Q,'درآمد ناشی از فروش'!A:A,A11)</f>
        <v>0</v>
      </c>
      <c r="S11" s="65"/>
      <c r="T11" s="123" t="e">
        <f>N11+P11+R11</f>
        <v>#REF!</v>
      </c>
      <c r="V11" s="137" t="e">
        <f>T11/درآمد!$F$13*100</f>
        <v>#REF!</v>
      </c>
    </row>
    <row r="12" spans="1:22" ht="21.75" customHeight="1" x14ac:dyDescent="0.2">
      <c r="A12" s="127" t="s">
        <v>188</v>
      </c>
      <c r="D12" s="37">
        <v>0</v>
      </c>
      <c r="F12" s="37" cm="1">
        <f t="array" ref="F12">SUMIFS('درآمد ناشی از تغییر قیمت اوراق'!I:I,'درآمد ناشی از تغییر قیمت اوراق'!A:A,A12:A12)</f>
        <v>-1496974696</v>
      </c>
      <c r="H12" s="37" cm="1">
        <f t="array" ref="H12">SUMIFS('درآمد ناشی از فروش'!I:I,'درآمد ناشی از فروش'!A:A,A12:A12)</f>
        <v>0</v>
      </c>
      <c r="J12" s="29">
        <f t="shared" si="0"/>
        <v>-1496974696</v>
      </c>
      <c r="L12" s="93">
        <f>J12/درآمد!$M$1*100</f>
        <v>-7.741556121649433E-2</v>
      </c>
      <c r="N12" s="106" t="e">
        <f>SUMIFS(#REF!,#REF!,B12)</f>
        <v>#REF!</v>
      </c>
      <c r="O12" s="65"/>
      <c r="P12" s="122">
        <f>SUMIFS('درآمد ناشی از تغییر قیمت اوراق'!Q:Q,'درآمد ناشی از تغییر قیمت اوراق'!A:A,A12)</f>
        <v>-1496974696</v>
      </c>
      <c r="Q12" s="65"/>
      <c r="R12" s="123">
        <f>SUMIFS('درآمد ناشی از فروش'!Q:Q,'درآمد ناشی از فروش'!A:A,A12)</f>
        <v>0</v>
      </c>
      <c r="S12" s="65"/>
      <c r="T12" s="123" t="e">
        <f>N12+P12+R12</f>
        <v>#REF!</v>
      </c>
      <c r="V12" s="137" t="e">
        <f>T12/درآمد!$F$13*100</f>
        <v>#REF!</v>
      </c>
    </row>
    <row r="13" spans="1:22" ht="21.75" customHeight="1" x14ac:dyDescent="0.2">
      <c r="A13" s="127" t="s">
        <v>22</v>
      </c>
      <c r="C13" s="6"/>
      <c r="D13" s="37">
        <v>0</v>
      </c>
      <c r="E13" s="6"/>
      <c r="F13" s="29" cm="1">
        <f t="array" ref="F13">SUMIFS('درآمد ناشی از تغییر قیمت اوراق'!I:I,'درآمد ناشی از تغییر قیمت اوراق'!A:A,A13:A13)</f>
        <v>-11563594051</v>
      </c>
      <c r="G13" s="6"/>
      <c r="H13" s="37" cm="1">
        <f t="array" ref="H13">SUMIFS('درآمد ناشی از فروش'!I:I,'درآمد ناشی از فروش'!A:A,A13:A13)</f>
        <v>0</v>
      </c>
      <c r="I13" s="6"/>
      <c r="J13" s="29">
        <f t="shared" si="0"/>
        <v>-11563594051</v>
      </c>
      <c r="K13" s="6"/>
      <c r="L13" s="93">
        <f>J13/درآمد!$M$1*100</f>
        <v>-0.59800751845031863</v>
      </c>
      <c r="M13" s="6"/>
      <c r="N13" s="106" t="e">
        <f>SUMIFS(#REF!,#REF!,B13)</f>
        <v>#REF!</v>
      </c>
      <c r="O13" s="69"/>
      <c r="P13" s="122">
        <f>SUMIFS('درآمد ناشی از تغییر قیمت اوراق'!Q:Q,'درآمد ناشی از تغییر قیمت اوراق'!A:A,A13)</f>
        <v>-11563594051</v>
      </c>
      <c r="Q13" s="69"/>
      <c r="R13" s="123">
        <f>SUMIFS('درآمد ناشی از فروش'!Q:Q,'درآمد ناشی از فروش'!A:A,A13)</f>
        <v>0</v>
      </c>
      <c r="S13" s="69"/>
      <c r="T13" s="123" t="e">
        <f t="shared" ref="T13" si="1">N13+P13+R13</f>
        <v>#REF!</v>
      </c>
      <c r="U13" s="6"/>
      <c r="V13" s="137" t="e">
        <f>T13/درآمد!$F$13*100</f>
        <v>#REF!</v>
      </c>
    </row>
    <row r="14" spans="1:22" ht="21.75" customHeight="1" thickBot="1" x14ac:dyDescent="0.25">
      <c r="A14" s="232"/>
      <c r="B14" s="232"/>
      <c r="D14" s="11" t="s">
        <v>115</v>
      </c>
      <c r="F14" s="94">
        <f>SUM(F9:F13)</f>
        <v>37408762804</v>
      </c>
      <c r="G14" s="95"/>
      <c r="H14" s="27">
        <f>SUM(H9:H13)</f>
        <v>0</v>
      </c>
      <c r="I14" s="95"/>
      <c r="J14" s="27">
        <f>SUM(J9:J13)</f>
        <v>37408762804</v>
      </c>
      <c r="K14" s="95"/>
      <c r="L14" s="126">
        <f>SUM(L9:L13)</f>
        <v>1.9345820437878518</v>
      </c>
      <c r="M14" s="95"/>
      <c r="N14" s="121" t="s">
        <v>115</v>
      </c>
      <c r="O14" s="95"/>
      <c r="P14" s="27">
        <f>SUM(P9:P13)</f>
        <v>37408762804</v>
      </c>
      <c r="Q14" s="95"/>
      <c r="R14" s="27">
        <f>SUM(R9:R13)</f>
        <v>0</v>
      </c>
      <c r="S14" s="95"/>
      <c r="T14" s="27" t="e">
        <f>SUM(T9:T13)</f>
        <v>#REF!</v>
      </c>
      <c r="U14" s="95"/>
      <c r="V14" s="102" t="e">
        <f>SUM(V10:V13)</f>
        <v>#REF!</v>
      </c>
    </row>
    <row r="15" spans="1:22" ht="13.5" thickTop="1" x14ac:dyDescent="0.2"/>
  </sheetData>
  <sortState xmlns:xlrd2="http://schemas.microsoft.com/office/spreadsheetml/2017/richdata2" ref="A10:V13">
    <sortCondition descending="1" ref="T10:T13"/>
  </sortState>
  <mergeCells count="16">
    <mergeCell ref="F7:F8"/>
    <mergeCell ref="H7:H8"/>
    <mergeCell ref="A14:B14"/>
    <mergeCell ref="A7:B8"/>
    <mergeCell ref="D7:D8"/>
    <mergeCell ref="J7:L7"/>
    <mergeCell ref="T7:V7"/>
    <mergeCell ref="R7:R8"/>
    <mergeCell ref="P7:P8"/>
    <mergeCell ref="N7:N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صورت وضعیت</vt:lpstr>
      <vt:lpstr>سهام</vt:lpstr>
      <vt:lpstr>واحدهای صندوق</vt:lpstr>
      <vt:lpstr>اوراق</vt:lpstr>
      <vt:lpstr>سپرده </vt:lpstr>
      <vt:lpstr>تعدیل قیمت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2025-03-30T08:46:48Z</dcterms:modified>
</cp:coreProperties>
</file>