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011465263\Desktop\گزارش پرتفو فروردین 1404\"/>
    </mc:Choice>
  </mc:AlternateContent>
  <xr:revisionPtr revIDLastSave="0" documentId="13_ncr:1_{1EC0DAD0-0756-4992-8EB0-FC85C6394B7A}" xr6:coauthVersionLast="47" xr6:coauthVersionMax="47" xr10:uidLastSave="{00000000-0000-0000-0000-000000000000}"/>
  <bookViews>
    <workbookView xWindow="-120" yWindow="-120" windowWidth="29040" windowHeight="15720" tabRatio="948" xr2:uid="{00000000-000D-0000-FFFF-FFFF00000000}"/>
  </bookViews>
  <sheets>
    <sheet name="صورت وضعیت" sheetId="1" r:id="rId1"/>
    <sheet name="سهام" sheetId="2" r:id="rId2"/>
    <sheet name="واحدهای صندوق" sheetId="4" r:id="rId3"/>
    <sheet name="سپرده " sheetId="23" r:id="rId4"/>
    <sheet name="اوراق" sheetId="5" r:id="rId5"/>
    <sheet name="تعدیل قیمت" sheetId="6" r:id="rId6"/>
    <sheet name="درآمد" sheetId="8" r:id="rId7"/>
    <sheet name="درآمد سرمایه گذاری در سهام" sheetId="9" r:id="rId8"/>
    <sheet name="درآمد سرمایه گذاری در صندوق" sheetId="10" r:id="rId9"/>
    <sheet name="درآمد سرمایه گذاری در اوراق به" sheetId="11" r:id="rId10"/>
    <sheet name="درآمد سپرده بانکی" sheetId="13" r:id="rId11"/>
    <sheet name="سایر درآمدها" sheetId="14" r:id="rId12"/>
    <sheet name="مبالغ تخصیصی اوراق" sheetId="22" r:id="rId13"/>
    <sheet name="سود اوراق بهادار" sheetId="17" r:id="rId14"/>
    <sheet name="سود سپرده بانکی" sheetId="18" r:id="rId15"/>
    <sheet name="درآمد ناشی از فروش" sheetId="19" r:id="rId16"/>
    <sheet name="درآمد ناشی از تغییر قیمت اوراق" sheetId="21" r:id="rId17"/>
  </sheets>
  <externalReferences>
    <externalReference r:id="rId18"/>
  </externalReferences>
  <definedNames>
    <definedName name="_xlnm._FilterDatabase" localSheetId="4" hidden="1">اوراق!$A$9:$AK$22</definedName>
    <definedName name="_xlnm._FilterDatabase" localSheetId="15" hidden="1">'درآمد ناشی از فروش'!$T$8:$AJ$8</definedName>
    <definedName name="_xlnm._FilterDatabase" localSheetId="1" hidden="1">سهام!$A$9:$AB$10</definedName>
    <definedName name="_xlnm._FilterDatabase" localSheetId="13" hidden="1">'سود اوراق بهادار'!$A$8:$T$23</definedName>
    <definedName name="_xlnm.Print_Area" localSheetId="4">اوراق!$A$1:$AL$23</definedName>
    <definedName name="_xlnm.Print_Area" localSheetId="5">'تعدیل قیمت'!$A$1:$N$10</definedName>
    <definedName name="_xlnm.Print_Area" localSheetId="6">درآمد!$A$1:$K$13</definedName>
    <definedName name="_xlnm.Print_Area" localSheetId="10">'درآمد سپرده بانکی'!$A$1:$K$19</definedName>
    <definedName name="_xlnm.Print_Area" localSheetId="9">'درآمد سرمایه گذاری در اوراق به'!$A$1:$R$26</definedName>
    <definedName name="_xlnm.Print_Area" localSheetId="7">'درآمد سرمایه گذاری در سهام'!$A$1:$W$12</definedName>
    <definedName name="_xlnm.Print_Area" localSheetId="8">'درآمد سرمایه گذاری در صندوق'!$A$1:$V$14</definedName>
    <definedName name="_xlnm.Print_Area" localSheetId="16">'درآمد ناشی از تغییر قیمت اوراق'!$A$1:$S$30</definedName>
    <definedName name="_xlnm.Print_Area" localSheetId="15">'درآمد ناشی از فروش'!$A$1:$R$11</definedName>
    <definedName name="_xlnm.Print_Area" localSheetId="11">'سایر درآمدها'!$A$1:$G$9</definedName>
    <definedName name="_xlnm.Print_Area" localSheetId="1">سهام!$A$1:$AB$12</definedName>
    <definedName name="_xlnm.Print_Area" localSheetId="13">'سود اوراق بهادار'!$A$1:$T$34</definedName>
    <definedName name="_xlnm.Print_Area" localSheetId="14">'سود سپرده بانکی'!$A$1:$N$18</definedName>
    <definedName name="_xlnm.Print_Area" localSheetId="0">'صورت وضعیت'!$B$1:$B$9</definedName>
    <definedName name="_xlnm.Print_Area" localSheetId="12">'مبالغ تخصیصی اوراق'!$A$1:$H$12</definedName>
    <definedName name="_xlnm.Print_Area" localSheetId="2">'واحدهای صندوق'!$A$1:$Y$15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8" i="18" l="1"/>
  <c r="C18" i="18"/>
  <c r="D26" i="11"/>
  <c r="F26" i="11"/>
  <c r="H26" i="11"/>
  <c r="J26" i="11"/>
  <c r="L26" i="11"/>
  <c r="N26" i="11"/>
  <c r="P26" i="11"/>
  <c r="R26" i="11"/>
  <c r="F14" i="10"/>
  <c r="H14" i="10"/>
  <c r="J14" i="10"/>
  <c r="L14" i="10"/>
  <c r="P14" i="10"/>
  <c r="R14" i="10"/>
  <c r="T14" i="10"/>
  <c r="J12" i="9"/>
  <c r="L12" i="9"/>
  <c r="T12" i="9"/>
  <c r="P12" i="9"/>
  <c r="AB9" i="2"/>
  <c r="E30" i="21"/>
  <c r="G30" i="21"/>
  <c r="I30" i="21"/>
  <c r="M30" i="21"/>
  <c r="O30" i="21"/>
  <c r="Q30" i="21"/>
  <c r="I11" i="19"/>
  <c r="M11" i="19"/>
  <c r="O11" i="19"/>
  <c r="Q11" i="19"/>
  <c r="E18" i="18"/>
  <c r="G18" i="18"/>
  <c r="K18" i="18"/>
  <c r="M18" i="18"/>
  <c r="J34" i="17"/>
  <c r="L34" i="17"/>
  <c r="N34" i="17"/>
  <c r="P34" i="17"/>
  <c r="R34" i="17"/>
  <c r="T34" i="17"/>
  <c r="D16" i="13"/>
  <c r="F14" i="13" s="1"/>
  <c r="H16" i="13"/>
  <c r="J9" i="13" s="1"/>
  <c r="J10" i="13"/>
  <c r="N25" i="11" a="1"/>
  <c r="N25" i="11" s="1"/>
  <c r="N23" i="11" a="1"/>
  <c r="N23" i="11" s="1"/>
  <c r="L10" i="11" a="1"/>
  <c r="L10" i="11" s="1"/>
  <c r="F20" i="11"/>
  <c r="D15" i="11" a="1"/>
  <c r="D15" i="11" s="1"/>
  <c r="D24" i="11" a="1"/>
  <c r="D24" i="11" s="1"/>
  <c r="N12" i="9"/>
  <c r="AK18" i="5"/>
  <c r="AK9" i="5"/>
  <c r="AK11" i="5"/>
  <c r="AK14" i="5"/>
  <c r="AK16" i="5"/>
  <c r="AK21" i="5"/>
  <c r="AI23" i="5"/>
  <c r="AK17" i="5"/>
  <c r="AK22" i="5"/>
  <c r="L9" i="23"/>
  <c r="L13" i="23"/>
  <c r="L12" i="23"/>
  <c r="L11" i="23"/>
  <c r="L14" i="23"/>
  <c r="L15" i="23"/>
  <c r="L16" i="23"/>
  <c r="L17" i="23"/>
  <c r="L10" i="23"/>
  <c r="Y12" i="4"/>
  <c r="AB11" i="2"/>
  <c r="AB12" i="2" s="1"/>
  <c r="AB10" i="2"/>
  <c r="N12" i="2"/>
  <c r="J12" i="2"/>
  <c r="R12" i="2"/>
  <c r="X12" i="2"/>
  <c r="Z12" i="2"/>
  <c r="H12" i="2"/>
  <c r="M10" i="19"/>
  <c r="F11" i="13"/>
  <c r="F10" i="13"/>
  <c r="F13" i="13"/>
  <c r="D18" i="23"/>
  <c r="F18" i="23"/>
  <c r="H18" i="23"/>
  <c r="J18" i="23"/>
  <c r="K15" i="4"/>
  <c r="O15" i="4"/>
  <c r="U15" i="4"/>
  <c r="W15" i="4"/>
  <c r="L15" i="11" a="1"/>
  <c r="L15" i="11" s="1"/>
  <c r="L11" i="11" a="1"/>
  <c r="L11" i="11" s="1"/>
  <c r="Q23" i="5"/>
  <c r="S23" i="5"/>
  <c r="W23" i="5"/>
  <c r="AA23" i="5"/>
  <c r="AG23" i="5"/>
  <c r="D9" i="11" a="1"/>
  <c r="D9" i="11" s="1"/>
  <c r="D12" i="11" a="1"/>
  <c r="D12" i="11" s="1"/>
  <c r="D10" i="11" a="1"/>
  <c r="D10" i="11" s="1"/>
  <c r="D18" i="11" a="1"/>
  <c r="D18" i="11" s="1"/>
  <c r="D17" i="11" a="1"/>
  <c r="D17" i="11" s="1"/>
  <c r="L9" i="11" a="1"/>
  <c r="L9" i="11" s="1"/>
  <c r="L12" i="11" a="1"/>
  <c r="L12" i="11" s="1"/>
  <c r="L18" i="11" a="1"/>
  <c r="L18" i="11" s="1"/>
  <c r="L17" i="11" a="1"/>
  <c r="L17" i="11" s="1"/>
  <c r="E11" i="19"/>
  <c r="G11" i="19"/>
  <c r="L18" i="23" l="1"/>
  <c r="F9" i="13"/>
  <c r="F15" i="13"/>
  <c r="F12" i="13"/>
  <c r="J8" i="13"/>
  <c r="J15" i="13"/>
  <c r="J11" i="13"/>
  <c r="J13" i="13"/>
  <c r="J14" i="13"/>
  <c r="F9" i="14"/>
  <c r="D9" i="14"/>
  <c r="E15" i="4"/>
  <c r="G15" i="4"/>
  <c r="Y11" i="4"/>
  <c r="F8" i="13" l="1"/>
  <c r="F16" i="13" s="1"/>
  <c r="Y10" i="4"/>
  <c r="Y13" i="4"/>
  <c r="D11" i="11" l="1" a="1"/>
  <c r="D11" i="11" s="1"/>
  <c r="D20" i="11" a="1"/>
  <c r="D20" i="11" s="1"/>
  <c r="D16" i="11" a="1"/>
  <c r="D16" i="11" s="1"/>
  <c r="D14" i="11" a="1"/>
  <c r="D14" i="11" s="1"/>
  <c r="L20" i="11" a="1"/>
  <c r="L20" i="11" s="1"/>
  <c r="L16" i="11" a="1"/>
  <c r="L16" i="11" s="1"/>
  <c r="L14" i="11" a="1"/>
  <c r="L14" i="11" s="1"/>
  <c r="D23" i="11" l="1" a="1"/>
  <c r="D23" i="11" s="1"/>
  <c r="D22" i="11" a="1"/>
  <c r="D22" i="11" s="1"/>
  <c r="D25" i="11" a="1"/>
  <c r="D25" i="11" s="1"/>
  <c r="D13" i="11" a="1"/>
  <c r="D13" i="11" s="1"/>
  <c r="D19" i="11" a="1"/>
  <c r="D19" i="11" s="1"/>
  <c r="D21" i="11" a="1"/>
  <c r="D21" i="11" s="1"/>
  <c r="L23" i="11" a="1"/>
  <c r="L23" i="11" s="1"/>
  <c r="L22" i="11" a="1"/>
  <c r="L22" i="11" s="1"/>
  <c r="L25" i="11" a="1"/>
  <c r="L25" i="11" s="1"/>
  <c r="L24" i="11" a="1"/>
  <c r="L24" i="11" s="1"/>
  <c r="L13" i="11" a="1"/>
  <c r="L13" i="11" s="1"/>
  <c r="L19" i="11" a="1"/>
  <c r="L19" i="11" s="1"/>
  <c r="L21" i="11" a="1"/>
  <c r="L21" i="11" s="1"/>
  <c r="O23" i="5" l="1"/>
  <c r="AK20" i="5"/>
  <c r="AK12" i="5"/>
  <c r="AK10" i="5"/>
  <c r="J12" i="13" l="1"/>
  <c r="J16" i="13" s="1"/>
  <c r="AK19" i="5" l="1"/>
  <c r="A3" i="8" l="1"/>
  <c r="A3" i="10"/>
  <c r="A3" i="14"/>
  <c r="A3" i="21"/>
  <c r="A3" i="19"/>
  <c r="A3" i="18"/>
  <c r="F6" i="14"/>
  <c r="F11" i="8"/>
  <c r="R11" i="9" l="1"/>
  <c r="R9" i="9"/>
  <c r="H9" i="9"/>
  <c r="R10" i="9"/>
  <c r="H11" i="9"/>
  <c r="P16" i="11" a="1"/>
  <c r="P16" i="11" s="1"/>
  <c r="H10" i="9"/>
  <c r="H10" i="11" a="1"/>
  <c r="H10" i="11" s="1"/>
  <c r="P11" i="9"/>
  <c r="T11" i="9" s="1"/>
  <c r="F11" i="9" a="1"/>
  <c r="F11" i="9" s="1"/>
  <c r="P11" i="11" a="1"/>
  <c r="P11" i="11" s="1"/>
  <c r="P18" i="11" a="1"/>
  <c r="P18" i="11" s="1"/>
  <c r="R12" i="10"/>
  <c r="H9" i="11" a="1"/>
  <c r="H9" i="11" s="1"/>
  <c r="R13" i="10"/>
  <c r="R10" i="10"/>
  <c r="P12" i="11" a="1"/>
  <c r="P12" i="11" s="1"/>
  <c r="R11" i="10"/>
  <c r="H12" i="11" a="1"/>
  <c r="H12" i="11" s="1"/>
  <c r="P9" i="11" a="1"/>
  <c r="P9" i="11" s="1"/>
  <c r="H18" i="11" a="1"/>
  <c r="H18" i="11" s="1"/>
  <c r="P10" i="11" a="1"/>
  <c r="P10" i="11" s="1"/>
  <c r="R9" i="10"/>
  <c r="F18" i="11"/>
  <c r="N9" i="11" a="1"/>
  <c r="N9" i="11" s="1"/>
  <c r="N12" i="11" a="1"/>
  <c r="N12" i="11" s="1"/>
  <c r="F12" i="11"/>
  <c r="P12" i="10"/>
  <c r="P10" i="9"/>
  <c r="P10" i="10"/>
  <c r="N20" i="11" a="1"/>
  <c r="N20" i="11" s="1"/>
  <c r="P13" i="10"/>
  <c r="N21" i="11" a="1"/>
  <c r="N21" i="11" s="1"/>
  <c r="F9" i="11"/>
  <c r="N10" i="11" a="1"/>
  <c r="N10" i="11" s="1"/>
  <c r="P11" i="10"/>
  <c r="P9" i="9"/>
  <c r="P9" i="10"/>
  <c r="N18" i="11" a="1"/>
  <c r="N18" i="11" s="1"/>
  <c r="F10" i="11"/>
  <c r="F10" i="9" a="1"/>
  <c r="F10" i="9" s="1"/>
  <c r="F9" i="9" a="1"/>
  <c r="F9" i="9" s="1"/>
  <c r="F13" i="10" a="1"/>
  <c r="F13" i="10" s="1"/>
  <c r="F10" i="10" a="1"/>
  <c r="F10" i="10" s="1"/>
  <c r="F9" i="10" a="1"/>
  <c r="F9" i="10" s="1"/>
  <c r="F11" i="10" a="1"/>
  <c r="F11" i="10" s="1"/>
  <c r="F12" i="10" a="1"/>
  <c r="F12" i="10" s="1"/>
  <c r="H10" i="10" a="1"/>
  <c r="H10" i="10" s="1"/>
  <c r="H11" i="10" a="1"/>
  <c r="H11" i="10" s="1"/>
  <c r="H12" i="10" a="1"/>
  <c r="H12" i="10" s="1"/>
  <c r="H9" i="10" a="1"/>
  <c r="H9" i="10" s="1"/>
  <c r="H13" i="10" a="1"/>
  <c r="H13" i="10" s="1"/>
  <c r="H20" i="11" a="1"/>
  <c r="H20" i="11" s="1"/>
  <c r="H14" i="11" a="1"/>
  <c r="H14" i="11" s="1"/>
  <c r="H13" i="11" a="1"/>
  <c r="H13" i="11" s="1"/>
  <c r="H21" i="11" a="1"/>
  <c r="H21" i="11" s="1"/>
  <c r="H19" i="11" a="1"/>
  <c r="H19" i="11" s="1"/>
  <c r="H23" i="11" a="1"/>
  <c r="H23" i="11" s="1"/>
  <c r="H24" i="11" a="1"/>
  <c r="H24" i="11" s="1"/>
  <c r="H16" i="11" a="1"/>
  <c r="H16" i="11" s="1"/>
  <c r="H17" i="11" a="1"/>
  <c r="H17" i="11" s="1"/>
  <c r="H15" i="11" a="1"/>
  <c r="H15" i="11" s="1"/>
  <c r="H25" i="11" a="1"/>
  <c r="H25" i="11" s="1"/>
  <c r="H22" i="11" a="1"/>
  <c r="H22" i="11" s="1"/>
  <c r="H11" i="11" a="1"/>
  <c r="H11" i="11" s="1"/>
  <c r="F16" i="11"/>
  <c r="F17" i="11"/>
  <c r="F15" i="11"/>
  <c r="F25" i="11"/>
  <c r="F11" i="11"/>
  <c r="F14" i="11"/>
  <c r="N11" i="11" a="1"/>
  <c r="N11" i="11" s="1"/>
  <c r="F13" i="11"/>
  <c r="F21" i="11"/>
  <c r="F19" i="11"/>
  <c r="F22" i="11"/>
  <c r="F24" i="11"/>
  <c r="F23" i="11"/>
  <c r="N16" i="11" a="1"/>
  <c r="N16" i="11" s="1"/>
  <c r="N22" i="11" a="1"/>
  <c r="N22" i="11" s="1"/>
  <c r="N13" i="11" a="1"/>
  <c r="N13" i="11" s="1"/>
  <c r="N15" i="11" a="1"/>
  <c r="N15" i="11" s="1"/>
  <c r="N17" i="11" a="1"/>
  <c r="N17" i="11" s="1"/>
  <c r="N14" i="11" a="1"/>
  <c r="N14" i="11" s="1"/>
  <c r="N19" i="11" a="1"/>
  <c r="N19" i="11" s="1"/>
  <c r="N24" i="11" a="1"/>
  <c r="N24" i="11" s="1"/>
  <c r="P20" i="11" a="1"/>
  <c r="P20" i="11" s="1"/>
  <c r="P24" i="11" a="1"/>
  <c r="P24" i="11" s="1"/>
  <c r="P15" i="11" a="1"/>
  <c r="P15" i="11" s="1"/>
  <c r="P22" i="11" a="1"/>
  <c r="P22" i="11" s="1"/>
  <c r="P25" i="11" a="1"/>
  <c r="P25" i="11" s="1"/>
  <c r="P14" i="11" a="1"/>
  <c r="P14" i="11" s="1"/>
  <c r="P17" i="11" a="1"/>
  <c r="P17" i="11" s="1"/>
  <c r="P13" i="11" a="1"/>
  <c r="P13" i="11" s="1"/>
  <c r="P21" i="11" a="1"/>
  <c r="P21" i="11" s="1"/>
  <c r="P23" i="11" a="1"/>
  <c r="P23" i="11" s="1"/>
  <c r="P19" i="11" a="1"/>
  <c r="P19" i="11" s="1"/>
  <c r="A3" i="9"/>
  <c r="C7" i="6"/>
  <c r="AK15" i="5"/>
  <c r="AK13" i="5"/>
  <c r="A3" i="5"/>
  <c r="O6" i="5"/>
  <c r="AC6" i="5"/>
  <c r="Y14" i="4"/>
  <c r="Y15" i="4" s="1"/>
  <c r="Q7" i="4"/>
  <c r="C7" i="4"/>
  <c r="A3" i="4"/>
  <c r="A3" i="2"/>
  <c r="F12" i="9" l="1"/>
  <c r="J17" i="11"/>
  <c r="J11" i="9"/>
  <c r="L11" i="9" s="1"/>
  <c r="R12" i="9"/>
  <c r="H12" i="9"/>
  <c r="R9" i="11"/>
  <c r="R18" i="11"/>
  <c r="R12" i="11"/>
  <c r="J10" i="11"/>
  <c r="J9" i="11"/>
  <c r="J12" i="11"/>
  <c r="J18" i="11"/>
  <c r="R10" i="11"/>
  <c r="T10" i="9"/>
  <c r="T9" i="10"/>
  <c r="J11" i="10"/>
  <c r="L11" i="10" s="1"/>
  <c r="J13" i="10"/>
  <c r="J9" i="10"/>
  <c r="J10" i="10"/>
  <c r="L10" i="10" s="1"/>
  <c r="J12" i="10"/>
  <c r="L12" i="10" s="1"/>
  <c r="J13" i="11"/>
  <c r="J15" i="11"/>
  <c r="J16" i="11"/>
  <c r="J20" i="11"/>
  <c r="J24" i="11"/>
  <c r="J11" i="11"/>
  <c r="J23" i="11"/>
  <c r="J25" i="11"/>
  <c r="R17" i="11"/>
  <c r="R22" i="11"/>
  <c r="R15" i="11"/>
  <c r="R21" i="11"/>
  <c r="R24" i="11"/>
  <c r="R13" i="11"/>
  <c r="R14" i="11"/>
  <c r="J21" i="11"/>
  <c r="J19" i="11"/>
  <c r="J22" i="11"/>
  <c r="R23" i="11"/>
  <c r="R20" i="11"/>
  <c r="R25" i="11"/>
  <c r="J14" i="11"/>
  <c r="R11" i="11"/>
  <c r="R16" i="11"/>
  <c r="R19" i="11"/>
  <c r="AK23" i="5"/>
  <c r="A3" i="22"/>
  <c r="A3" i="13"/>
  <c r="A3" i="11"/>
  <c r="L13" i="10" l="1"/>
  <c r="F10" i="8"/>
  <c r="J10" i="8" s="1"/>
  <c r="L9" i="10"/>
  <c r="T13" i="10"/>
  <c r="T12" i="10"/>
  <c r="T10" i="10"/>
  <c r="T11" i="10"/>
  <c r="J10" i="9"/>
  <c r="T9" i="9"/>
  <c r="J9" i="9"/>
  <c r="F12" i="8"/>
  <c r="E9" i="22"/>
  <c r="E8" i="22"/>
  <c r="A2" i="22"/>
  <c r="A1" i="22"/>
  <c r="F9" i="8" l="1"/>
  <c r="J9" i="8" s="1"/>
  <c r="L9" i="9"/>
  <c r="L10" i="9"/>
  <c r="D12" i="9"/>
  <c r="J12" i="8"/>
  <c r="J11" i="8"/>
  <c r="F8" i="8" l="1"/>
  <c r="J8" i="8" l="1"/>
  <c r="J13" i="8" s="1"/>
  <c r="F13" i="8"/>
  <c r="V9" i="9" s="1"/>
  <c r="V10" i="9" l="1"/>
  <c r="H8" i="8"/>
  <c r="H11" i="8"/>
  <c r="V13" i="10"/>
  <c r="V11" i="10"/>
  <c r="V9" i="10"/>
  <c r="V14" i="10" s="1"/>
  <c r="F17" i="8"/>
  <c r="H12" i="8"/>
  <c r="V10" i="10"/>
  <c r="V11" i="9"/>
  <c r="H10" i="8"/>
  <c r="V12" i="10"/>
  <c r="H9" i="8"/>
  <c r="V12" i="9" l="1"/>
  <c r="H13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<sst xmlns="http://schemas.openxmlformats.org/spreadsheetml/2006/main" count="493" uniqueCount="195">
  <si>
    <t>صندوق سرمایه‌گذاری تداوم اطمینان تمدن</t>
  </si>
  <si>
    <t>صورت وضعیت پرتفوی</t>
  </si>
  <si>
    <t>تغییرات طی دوره</t>
  </si>
  <si>
    <t>خرید طی دوره</t>
  </si>
  <si>
    <t>فروش طی دوره</t>
  </si>
  <si>
    <t>نام شرکت</t>
  </si>
  <si>
    <t>تعداد</t>
  </si>
  <si>
    <t>بهای تمام شده</t>
  </si>
  <si>
    <t>خالص ارزش فروش</t>
  </si>
  <si>
    <t>مبلغ فروش</t>
  </si>
  <si>
    <t>قیمت بازار هر سهم</t>
  </si>
  <si>
    <t>درصد به کل دارایی ها</t>
  </si>
  <si>
    <t>آتیه داده پرداز</t>
  </si>
  <si>
    <t>سرمایه گذاری تامین اجتماعی</t>
  </si>
  <si>
    <t>جمع</t>
  </si>
  <si>
    <t>نرخ سود موثر</t>
  </si>
  <si>
    <t>تعداد اوراق</t>
  </si>
  <si>
    <t>خرید/صدور طی دوره</t>
  </si>
  <si>
    <t>فروش/ابطال طی دوره</t>
  </si>
  <si>
    <t>صندوق</t>
  </si>
  <si>
    <t>تعداد واحد</t>
  </si>
  <si>
    <t>قیمت ابطال / بازار هر واحد</t>
  </si>
  <si>
    <t>صندوق س.آرمان آتیه درخشان مس-س</t>
  </si>
  <si>
    <t>صندوق س.پشتوانه طلا تابان تمدن</t>
  </si>
  <si>
    <t>نام اوراق</t>
  </si>
  <si>
    <t>دارای مجوز از سازمان</t>
  </si>
  <si>
    <t>پذیرفته شده در بورس یا فرابورس</t>
  </si>
  <si>
    <t>تاریخ انتشار اوراق</t>
  </si>
  <si>
    <t>تاریخ سررسید</t>
  </si>
  <si>
    <t>نرخ سود اسمی</t>
  </si>
  <si>
    <t>بله</t>
  </si>
  <si>
    <t>اسناد خزانه-م1بودجه01-040326</t>
  </si>
  <si>
    <t>1401/02/26</t>
  </si>
  <si>
    <t>1404/03/26</t>
  </si>
  <si>
    <t>مرابحه سبحان انکولوژی060530</t>
  </si>
  <si>
    <t>1402/05/30</t>
  </si>
  <si>
    <t>1406/05/30</t>
  </si>
  <si>
    <t>مرابحه عام دولت 166-ش.خ050419</t>
  </si>
  <si>
    <t>1403/04/19</t>
  </si>
  <si>
    <t>1405/04/19</t>
  </si>
  <si>
    <t>مرابحه عام دولت131-ش.خ040410</t>
  </si>
  <si>
    <t>1402/05/10</t>
  </si>
  <si>
    <t>1404/04/07</t>
  </si>
  <si>
    <t>مرابحه گلرنگ فرش بیدگل060224</t>
  </si>
  <si>
    <t>1403/02/24</t>
  </si>
  <si>
    <t>1406/02/24</t>
  </si>
  <si>
    <t>اوراق بهاداری که ارزش آنها در تاریخ گزارش تعدیل شده</t>
  </si>
  <si>
    <t>(بر اساس دستورالعمل نحوه تعیین قیمت خرید و فروش اوراق بهادار در صندوق های سرمایه گذاری)</t>
  </si>
  <si>
    <t>نام اوراق بهادار</t>
  </si>
  <si>
    <t>قیمت پایانی</t>
  </si>
  <si>
    <t>قیمت تعدیل شده</t>
  </si>
  <si>
    <t>درصد تعدیل</t>
  </si>
  <si>
    <t>خالص ارزش فروش تعدیل شده</t>
  </si>
  <si>
    <t>دلیل تعدیل</t>
  </si>
  <si>
    <t>سایر</t>
  </si>
  <si>
    <t>مبلغ</t>
  </si>
  <si>
    <t>افزایش</t>
  </si>
  <si>
    <t>کاهش</t>
  </si>
  <si>
    <t>صورت وضعیت درآمدها</t>
  </si>
  <si>
    <t>-2</t>
  </si>
  <si>
    <t>درآمد حاصل از سرمایه گذاری ها</t>
  </si>
  <si>
    <t>شرح</t>
  </si>
  <si>
    <t>یادداشت</t>
  </si>
  <si>
    <t>درصد از کل درآمدها</t>
  </si>
  <si>
    <t>درصد از کل دارایی ها</t>
  </si>
  <si>
    <t>درآمد حاصل از سرمایه گذاری در سهام و حق تقدم سهام</t>
  </si>
  <si>
    <t>1-2</t>
  </si>
  <si>
    <t>درآمد حاصل از سرمایه گذاری در واحدهای صندوق های سرمایه گذاری</t>
  </si>
  <si>
    <t>2-2</t>
  </si>
  <si>
    <t>درآمد حاصل از سرمایه گذاری در اوراق بهادار با درآمد ثابت</t>
  </si>
  <si>
    <t>3-2</t>
  </si>
  <si>
    <t>درآمد حاصل از سرمایه گذاری در سپرده بانکی و گواهی سپرده</t>
  </si>
  <si>
    <t>4-2</t>
  </si>
  <si>
    <t>سایر درآمدها</t>
  </si>
  <si>
    <t>5-2</t>
  </si>
  <si>
    <t>-1-2</t>
  </si>
  <si>
    <t>درآمد حاصل از سرمایه­گذاری در سهام و حق تقدم سهام</t>
  </si>
  <si>
    <t>طی ماه</t>
  </si>
  <si>
    <t>از ابتدای سال مالی</t>
  </si>
  <si>
    <t>سهام</t>
  </si>
  <si>
    <t>درآمد سود سهام</t>
  </si>
  <si>
    <t>درآمد تغییر ارزش</t>
  </si>
  <si>
    <t>درآمد فروش</t>
  </si>
  <si>
    <t>-2-2</t>
  </si>
  <si>
    <t>درآمد حاصل از سرمایه­گذاری در واحدهای صندوق</t>
  </si>
  <si>
    <t>درآمد سود صندوق</t>
  </si>
  <si>
    <t>-3-2</t>
  </si>
  <si>
    <t>درآمد حاصل از سرمایه­گذاری در اوراق بهادار با درآمد ثابت:</t>
  </si>
  <si>
    <t>عنوان</t>
  </si>
  <si>
    <t>درآمد سود اوراق</t>
  </si>
  <si>
    <t>مبالغ تخصیص یافته بابت خرید و نگهداری اوراق بهادار با درآمد ثابت (نرخ سود ترجیحی)</t>
  </si>
  <si>
    <t>میانگین نرخ بازده تا سررسید قراردادهای منعقده</t>
  </si>
  <si>
    <t>طرف معامله</t>
  </si>
  <si>
    <t>نوع وابستگی</t>
  </si>
  <si>
    <t>نام ورقه بهادار</t>
  </si>
  <si>
    <t>مدیر صندوق</t>
  </si>
  <si>
    <t>-4-2</t>
  </si>
  <si>
    <t>درآمد حاصل از سرمایه­گذاری در سپرده بانکی و گواهی سپرده</t>
  </si>
  <si>
    <t>نام سپرده بانکی</t>
  </si>
  <si>
    <t>سود سپرده بانکی و گواهی سپرده</t>
  </si>
  <si>
    <t>درصد سود به میانگین سپرده</t>
  </si>
  <si>
    <t>-5-2</t>
  </si>
  <si>
    <t>هزینه تنزیل</t>
  </si>
  <si>
    <t>سود اوراق بهادار با درآمد ثابت</t>
  </si>
  <si>
    <t>تاریخ دریافت سود</t>
  </si>
  <si>
    <t>نرخ سود علی الحساب</t>
  </si>
  <si>
    <t>درآمد سود</t>
  </si>
  <si>
    <t>خالص درآمد</t>
  </si>
  <si>
    <t>سود سپرده بانکی</t>
  </si>
  <si>
    <t>سود(زیان) حاصل از فروش اوراق بهادار</t>
  </si>
  <si>
    <t>خالص بهای فروش</t>
  </si>
  <si>
    <t>ارزش دفتری</t>
  </si>
  <si>
    <t>سود و زیان ناشی از فروش</t>
  </si>
  <si>
    <t>درآمد ناشی از تغییر قیمت اوراق بهادار</t>
  </si>
  <si>
    <t>سود و زیان ناشی از تغییر قیمت</t>
  </si>
  <si>
    <t>-</t>
  </si>
  <si>
    <t>سپرده</t>
  </si>
  <si>
    <t>بانک تجارت</t>
  </si>
  <si>
    <t>بانک خاورمیانه</t>
  </si>
  <si>
    <t>بانک پاسارگاد</t>
  </si>
  <si>
    <t>بانک صادرات</t>
  </si>
  <si>
    <t>بانک ملت</t>
  </si>
  <si>
    <t>بهای تمام شده اوراق (ریال)</t>
  </si>
  <si>
    <t>مبلغ شناسایی شده بابت قرارداد خرید و نگهداری اوراق بهادار (ریال)</t>
  </si>
  <si>
    <t xml:space="preserve">نرخ اسمی </t>
  </si>
  <si>
    <t>تامین سرمایه تمدن</t>
  </si>
  <si>
    <t>2-1-سرمایه‌گذاری در واحدهای صندوق های سرمایه گذاری</t>
  </si>
  <si>
    <t>3-1-سرمایه‌گذاری در اوراق بهادار با درآمد ثابت یا علی‌الحساب</t>
  </si>
  <si>
    <t>مرابحه پدیده جم-تمدن070617</t>
  </si>
  <si>
    <t>1403/06/17</t>
  </si>
  <si>
    <t>1407/06/17</t>
  </si>
  <si>
    <t>بانک گردشگری</t>
  </si>
  <si>
    <t>صکوک مرابحه دیران72-3ماهه23%</t>
  </si>
  <si>
    <t>مشارکت ش شیراز312-3ماهه18%</t>
  </si>
  <si>
    <t>مرابحه عام دولت176-ش.خ050603</t>
  </si>
  <si>
    <t>1403/02/22</t>
  </si>
  <si>
    <t>1407/02/22</t>
  </si>
  <si>
    <t>1403/12/28</t>
  </si>
  <si>
    <t>1403/07/03</t>
  </si>
  <si>
    <t>1405/06/03</t>
  </si>
  <si>
    <t>موسسه اعتباری ملل</t>
  </si>
  <si>
    <t>بانک رفاه</t>
  </si>
  <si>
    <t xml:space="preserve"> تنزیل سود بانک</t>
  </si>
  <si>
    <t xml:space="preserve"> مختلف</t>
  </si>
  <si>
    <t>مشارکت ش شیراز042-3ماهه18%</t>
  </si>
  <si>
    <t>مشارکت ش اصفهان042-3ماهه18%</t>
  </si>
  <si>
    <t>مشارکت ش تهران42-3ماهه18%</t>
  </si>
  <si>
    <t>1400/12/26</t>
  </si>
  <si>
    <t>1404/12/25</t>
  </si>
  <si>
    <t>1404/12/24</t>
  </si>
  <si>
    <t>-4-1</t>
  </si>
  <si>
    <t>سرمایه‌گذاری در  سپرده‌ بانکی</t>
  </si>
  <si>
    <t xml:space="preserve"> بانک تجارت</t>
  </si>
  <si>
    <t xml:space="preserve">بانک توسعه صادرات </t>
  </si>
  <si>
    <t xml:space="preserve"> صکوک مرابحه دیران72</t>
  </si>
  <si>
    <t xml:space="preserve"> مرابحه پدیده جم-تمدن070617</t>
  </si>
  <si>
    <t xml:space="preserve"> 1 -   سرمایه گذاری ها</t>
  </si>
  <si>
    <t xml:space="preserve"> 1 -1-   سرمایه گذاری در سهام و حق تقدم سهام</t>
  </si>
  <si>
    <t xml:space="preserve"> </t>
  </si>
  <si>
    <t xml:space="preserve"> بانک پاسارگاد </t>
  </si>
  <si>
    <t xml:space="preserve"> بانک صادرات </t>
  </si>
  <si>
    <t xml:space="preserve"> بانک ملت</t>
  </si>
  <si>
    <t xml:space="preserve"> بانک خاورمیانه </t>
  </si>
  <si>
    <t xml:space="preserve"> موسسه اعتباری ملل </t>
  </si>
  <si>
    <t xml:space="preserve">سپرده کوتاه مدت بانک تجارت </t>
  </si>
  <si>
    <t xml:space="preserve">سپرده کوتاه مدت بانک خاورمیانه  </t>
  </si>
  <si>
    <t xml:space="preserve">سپرده کوتاه مدت بانک صادرات </t>
  </si>
  <si>
    <t xml:space="preserve">سپرده کوتاه مدت بانک ملت بورس </t>
  </si>
  <si>
    <t>سپرده کوتاه مدت موسسه اعتباری ملل</t>
  </si>
  <si>
    <t xml:space="preserve">سپرده کوتاه مدت بانک گردشگری </t>
  </si>
  <si>
    <t>سپرده کوتاه مدت بانک رفاه</t>
  </si>
  <si>
    <t>صندوق س. شاخصی کیان-س</t>
  </si>
  <si>
    <t>مرابحه عام دولت102-ش.خ031211</t>
  </si>
  <si>
    <t>مرابحه عام دولت161-ش.خ040329</t>
  </si>
  <si>
    <t>مشارکت ش اصفهان512-3ماهه18%</t>
  </si>
  <si>
    <t>1403/12/11</t>
  </si>
  <si>
    <t>1403/03/29</t>
  </si>
  <si>
    <t>1404/03/28</t>
  </si>
  <si>
    <t>1401/12/28</t>
  </si>
  <si>
    <t>1405/12/28</t>
  </si>
  <si>
    <t>برای ماه منتهی به 1403/12/30</t>
  </si>
  <si>
    <t>1403/12/30</t>
  </si>
  <si>
    <t>صندوق س سروسودمند مدبران-سهام</t>
  </si>
  <si>
    <t>صندوق سرمایه گذاری عقیق-سهام</t>
  </si>
  <si>
    <t>صکوک مرابحه دسبحان712-3ماهه23%</t>
  </si>
  <si>
    <t>مرابحه عام دولت203-ش.خ050807</t>
  </si>
  <si>
    <t>1403/12/26</t>
  </si>
  <si>
    <t>1407/12/26</t>
  </si>
  <si>
    <t>1406/07/07</t>
  </si>
  <si>
    <t>وراق مشارکت صکوک مرابحه دسبحان712-3</t>
  </si>
  <si>
    <t>برای ماه منتهی به 1404/01/31</t>
  </si>
  <si>
    <t>1404/01/31</t>
  </si>
  <si>
    <t>ح.توسعه م وص.معدنی خاورمیانه</t>
  </si>
  <si>
    <t>3.58%</t>
  </si>
  <si>
    <t>0.17%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</si>
</sst>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64" formatCode="_ * #,##0.00_-_ر_ي_ا_ل_ ;_ * #,##0.00\-_ر_ي_ا_ل_ ;_ * &quot;-&quot;??_-_ر_ي_ا_ل_ ;_ @_ "/>
    <numFmt numFmtId="165" formatCode="#,###;\(#,###\);\-"/>
    <numFmt numFmtId="166" formatCode="#,##0_);\(#,##0\);\-"/>
    <numFmt numFmtId="167" formatCode="0.0%"/>
    <numFmt numFmtId="168" formatCode="_ * #,##0.000_-_ر_ي_ا_ل_ ;_ * #,##0.000\-_ر_ي_ا_ل_ ;_ * &quot;-&quot;??_-_ر_ي_ا_ل_ ;_ @_ "/>
    <numFmt numFmtId="169" formatCode="_ * #,##0.0000_-_ر_ي_ا_ل_ ;_ * #,##0.0000\-_ر_ي_ا_ل_ ;_ * &quot;-&quot;??_-_ر_ي_ا_ل_ ;_ @_ "/>
    <numFmt numFmtId="170" formatCode="_ * #,##0_-_ر_ي_ا_ل_ ;_ * #,##0\-_ر_ي_ا_ل_ ;_ * &quot;-&quot;??_-_ر_ي_ا_ل_ ;_ @_ "/>
    <numFmt numFmtId="171" formatCode="#,###.000;\(#,###.000\);\-"/>
    <numFmt numFmtId="172" formatCode="#,###.00000;\(#,###.00000\);\-"/>
    <numFmt numFmtId="173" formatCode="_(* #,##0_);_(* \(#,##0\);_(* &quot;-&quot;??_);_(@_)"/>
    <numFmt numFmtId="174" formatCode="#,##0.0"/>
    <numFmt numFmtId="175" formatCode=";;;"/>
    <numFmt numFmtId="176" formatCode="\:"/>
    <numFmt numFmtId="177" formatCode="\,"/>
  </numFmts>
  <fonts count="29" x14ac:knownFonts="1">
    <font>
      <sz val="10"/>
      <color rgb="FF000000"/>
      <name val="Arial"/>
      <charset val="1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5"/>
      <color rgb="FF000000"/>
      <name val="B Nazanin"/>
      <charset val="178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  <font>
      <sz val="10"/>
      <color rgb="FF000000"/>
      <name val="Arial"/>
      <family val="2"/>
    </font>
    <font>
      <b/>
      <u/>
      <sz val="15"/>
      <color rgb="FF000000"/>
      <name val="B Nazanin"/>
      <charset val="178"/>
    </font>
    <font>
      <b/>
      <sz val="12"/>
      <color rgb="FF000000"/>
      <name val="B Zar"/>
      <charset val="178"/>
    </font>
    <font>
      <b/>
      <sz val="11"/>
      <color rgb="FF000000"/>
      <name val="B Nazanin"/>
      <charset val="178"/>
    </font>
    <font>
      <b/>
      <sz val="11"/>
      <name val="B Titr"/>
      <charset val="178"/>
    </font>
    <font>
      <sz val="11"/>
      <color rgb="FF000000"/>
      <name val="B Nazanin"/>
      <charset val="178"/>
    </font>
    <font>
      <sz val="11"/>
      <name val="B Titr"/>
      <charset val="178"/>
    </font>
    <font>
      <sz val="11"/>
      <name val="B Nazanin"/>
      <charset val="178"/>
    </font>
    <font>
      <b/>
      <sz val="12"/>
      <color theme="1"/>
      <name val="B Nazanin"/>
      <charset val="178"/>
    </font>
    <font>
      <sz val="10"/>
      <color rgb="FF000000"/>
      <name val="Arial"/>
      <family val="2"/>
    </font>
    <font>
      <b/>
      <sz val="12"/>
      <name val="B Nazanin"/>
      <charset val="178"/>
    </font>
    <font>
      <sz val="12"/>
      <color theme="1"/>
      <name val="B Nazanin"/>
      <charset val="178"/>
    </font>
    <font>
      <b/>
      <sz val="12"/>
      <name val="B Titr"/>
      <charset val="178"/>
    </font>
    <font>
      <b/>
      <sz val="12"/>
      <color rgb="FF000000"/>
      <name val="Arial"/>
      <family val="2"/>
    </font>
    <font>
      <sz val="10"/>
      <color rgb="FF000000"/>
      <name val="Arial"/>
      <family val="2"/>
    </font>
    <font>
      <sz val="12"/>
      <color rgb="FF000000"/>
      <name val="Arial"/>
      <family val="2"/>
    </font>
    <font>
      <sz val="8"/>
      <name val="Arial"/>
      <family val="2"/>
    </font>
    <font>
      <sz val="10"/>
      <color rgb="FF000000"/>
      <name val="B Nazanin"/>
      <charset val="178"/>
    </font>
    <font>
      <sz val="11"/>
      <color rgb="FF000000"/>
      <name val="Arial"/>
      <family val="2"/>
    </font>
    <font>
      <b/>
      <sz val="10"/>
      <color rgb="FF000000"/>
      <name val="Arial"/>
      <family val="2"/>
    </font>
    <font>
      <sz val="14"/>
      <color rgb="FF000000"/>
      <name val="Arial"/>
      <family val="2"/>
    </font>
    <font>
      <sz val="16"/>
      <color rgb="FF000000"/>
      <name val="B Nazanin"/>
      <charset val="178"/>
    </font>
    <font>
      <sz val="11"/>
      <color theme="1"/>
      <name val="B Mitra"/>
      <charset val="17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/>
      <top style="thin">
        <color indexed="64"/>
      </top>
      <bottom style="double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164" fontId="6" fillId="0" borderId="0" applyFont="0" applyFill="0" applyBorder="0" applyAlignment="0" applyProtection="0"/>
    <xf numFmtId="0" fontId="2" fillId="0" borderId="0"/>
    <xf numFmtId="0" fontId="1" fillId="0" borderId="0"/>
    <xf numFmtId="0" fontId="15" fillId="0" borderId="0"/>
    <xf numFmtId="9" fontId="15" fillId="0" borderId="0" applyFont="0" applyFill="0" applyBorder="0" applyAlignment="0" applyProtection="0"/>
    <xf numFmtId="9" fontId="20" fillId="0" borderId="0" applyFont="0" applyFill="0" applyBorder="0" applyAlignment="0" applyProtection="0"/>
  </cellStyleXfs>
  <cellXfs count="288">
    <xf numFmtId="0" fontId="0" fillId="0" borderId="0" xfId="0" applyAlignment="1">
      <alignment horizontal="left"/>
    </xf>
    <xf numFmtId="0" fontId="4" fillId="0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0" fillId="0" borderId="0" xfId="0" applyBorder="1" applyAlignment="1">
      <alignment horizontal="left"/>
    </xf>
    <xf numFmtId="3" fontId="5" fillId="0" borderId="0" xfId="0" applyNumberFormat="1" applyFont="1" applyFill="1" applyBorder="1" applyAlignment="1">
      <alignment horizontal="right" vertical="top"/>
    </xf>
    <xf numFmtId="0" fontId="0" fillId="0" borderId="0" xfId="0" applyAlignment="1">
      <alignment horizontal="center"/>
    </xf>
    <xf numFmtId="3" fontId="5" fillId="0" borderId="2" xfId="0" applyNumberFormat="1" applyFont="1" applyFill="1" applyBorder="1" applyAlignment="1">
      <alignment horizontal="center" vertical="top"/>
    </xf>
    <xf numFmtId="3" fontId="5" fillId="0" borderId="0" xfId="0" applyNumberFormat="1" applyFont="1" applyFill="1" applyAlignment="1">
      <alignment horizontal="center" vertical="top"/>
    </xf>
    <xf numFmtId="3" fontId="5" fillId="0" borderId="5" xfId="0" applyNumberFormat="1" applyFont="1" applyFill="1" applyBorder="1" applyAlignment="1">
      <alignment horizontal="center" vertical="top"/>
    </xf>
    <xf numFmtId="3" fontId="5" fillId="0" borderId="2" xfId="0" applyNumberFormat="1" applyFont="1" applyFill="1" applyBorder="1" applyAlignment="1">
      <alignment horizontal="center" vertical="top"/>
    </xf>
    <xf numFmtId="0" fontId="10" fillId="0" borderId="0" xfId="0" applyFont="1" applyFill="1" applyAlignment="1">
      <alignment horizontal="right" vertical="center"/>
    </xf>
    <xf numFmtId="0" fontId="10" fillId="0" borderId="0" xfId="0" applyFont="1" applyFill="1" applyAlignment="1">
      <alignment vertical="center"/>
    </xf>
    <xf numFmtId="3" fontId="9" fillId="0" borderId="5" xfId="0" applyNumberFormat="1" applyFont="1" applyFill="1" applyBorder="1" applyAlignment="1">
      <alignment horizontal="center" vertical="top"/>
    </xf>
    <xf numFmtId="0" fontId="9" fillId="0" borderId="4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top"/>
    </xf>
    <xf numFmtId="0" fontId="5" fillId="0" borderId="0" xfId="0" applyFont="1" applyFill="1" applyAlignment="1">
      <alignment horizontal="center" vertical="top"/>
    </xf>
    <xf numFmtId="0" fontId="5" fillId="0" borderId="0" xfId="0" applyFont="1" applyFill="1" applyBorder="1" applyAlignment="1">
      <alignment horizontal="center" vertical="top"/>
    </xf>
    <xf numFmtId="0" fontId="11" fillId="0" borderId="0" xfId="0" applyFont="1" applyFill="1" applyAlignment="1">
      <alignment horizontal="center" vertical="top"/>
    </xf>
    <xf numFmtId="0" fontId="11" fillId="0" borderId="2" xfId="0" applyFont="1" applyFill="1" applyBorder="1" applyAlignment="1">
      <alignment horizontal="center" vertical="top"/>
    </xf>
    <xf numFmtId="0" fontId="11" fillId="0" borderId="0" xfId="0" applyFont="1" applyFill="1" applyBorder="1" applyAlignment="1">
      <alignment horizontal="center" vertical="top"/>
    </xf>
    <xf numFmtId="3" fontId="9" fillId="0" borderId="0" xfId="0" applyNumberFormat="1" applyFont="1" applyFill="1" applyBorder="1" applyAlignment="1">
      <alignment horizontal="center" vertical="top"/>
    </xf>
    <xf numFmtId="0" fontId="10" fillId="0" borderId="0" xfId="0" applyFont="1" applyFill="1" applyAlignment="1">
      <alignment horizontal="right" vertical="center"/>
    </xf>
    <xf numFmtId="3" fontId="0" fillId="0" borderId="0" xfId="0" applyNumberFormat="1" applyAlignment="1">
      <alignment horizontal="left"/>
    </xf>
    <xf numFmtId="3" fontId="4" fillId="0" borderId="5" xfId="0" applyNumberFormat="1" applyFont="1" applyFill="1" applyBorder="1" applyAlignment="1">
      <alignment horizontal="center" vertical="top"/>
    </xf>
    <xf numFmtId="0" fontId="9" fillId="0" borderId="3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right" vertical="top"/>
    </xf>
    <xf numFmtId="3" fontId="5" fillId="0" borderId="0" xfId="0" applyNumberFormat="1" applyFont="1" applyFill="1" applyBorder="1" applyAlignment="1">
      <alignment horizontal="right" vertical="top"/>
    </xf>
    <xf numFmtId="3" fontId="11" fillId="0" borderId="0" xfId="0" applyNumberFormat="1" applyFont="1" applyFill="1" applyAlignment="1">
      <alignment horizontal="center" vertical="top"/>
    </xf>
    <xf numFmtId="3" fontId="11" fillId="0" borderId="0" xfId="0" applyNumberFormat="1" applyFont="1" applyFill="1" applyBorder="1" applyAlignment="1">
      <alignment horizontal="center" vertical="top"/>
    </xf>
    <xf numFmtId="0" fontId="9" fillId="0" borderId="4" xfId="0" applyFont="1" applyFill="1" applyBorder="1" applyAlignment="1">
      <alignment horizontal="center" vertical="center" wrapText="1"/>
    </xf>
    <xf numFmtId="165" fontId="11" fillId="0" borderId="0" xfId="0" applyNumberFormat="1" applyFont="1" applyFill="1" applyAlignment="1">
      <alignment horizontal="center" vertical="top"/>
    </xf>
    <xf numFmtId="166" fontId="13" fillId="0" borderId="0" xfId="0" applyNumberFormat="1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/>
    </xf>
    <xf numFmtId="0" fontId="15" fillId="0" borderId="0" xfId="4" applyAlignment="1">
      <alignment horizontal="left"/>
    </xf>
    <xf numFmtId="165" fontId="14" fillId="0" borderId="9" xfId="3" applyNumberFormat="1" applyFont="1" applyFill="1" applyBorder="1" applyAlignment="1">
      <alignment horizontal="center" vertical="center" wrapText="1" readingOrder="2"/>
    </xf>
    <xf numFmtId="165" fontId="14" fillId="0" borderId="10" xfId="3" applyNumberFormat="1" applyFont="1" applyFill="1" applyBorder="1" applyAlignment="1">
      <alignment horizontal="center" vertical="center" wrapText="1" readingOrder="2"/>
    </xf>
    <xf numFmtId="165" fontId="14" fillId="0" borderId="11" xfId="3" applyNumberFormat="1" applyFont="1" applyFill="1" applyBorder="1" applyAlignment="1">
      <alignment horizontal="center" vertical="center" wrapText="1" readingOrder="2"/>
    </xf>
    <xf numFmtId="165" fontId="17" fillId="0" borderId="12" xfId="3" applyNumberFormat="1" applyFont="1" applyFill="1" applyBorder="1" applyAlignment="1">
      <alignment horizontal="center" vertical="center" wrapText="1" readingOrder="2"/>
    </xf>
    <xf numFmtId="165" fontId="17" fillId="0" borderId="13" xfId="3" applyNumberFormat="1" applyFont="1" applyFill="1" applyBorder="1" applyAlignment="1">
      <alignment horizontal="center" vertical="center" wrapText="1" readingOrder="2"/>
    </xf>
    <xf numFmtId="9" fontId="17" fillId="0" borderId="13" xfId="5" applyNumberFormat="1" applyFont="1" applyFill="1" applyBorder="1" applyAlignment="1">
      <alignment horizontal="center" vertical="center" wrapText="1" readingOrder="2"/>
    </xf>
    <xf numFmtId="0" fontId="9" fillId="0" borderId="14" xfId="0" applyFont="1" applyFill="1" applyBorder="1" applyAlignment="1">
      <alignment horizontal="center" vertical="center" wrapText="1"/>
    </xf>
    <xf numFmtId="3" fontId="9" fillId="0" borderId="5" xfId="0" applyNumberFormat="1" applyFont="1" applyFill="1" applyBorder="1" applyAlignment="1">
      <alignment horizontal="right" vertical="top"/>
    </xf>
    <xf numFmtId="0" fontId="19" fillId="0" borderId="0" xfId="0" applyFont="1" applyAlignment="1">
      <alignment horizontal="left"/>
    </xf>
    <xf numFmtId="3" fontId="4" fillId="0" borderId="5" xfId="0" applyNumberFormat="1" applyFont="1" applyFill="1" applyBorder="1" applyAlignment="1">
      <alignment horizontal="right" vertical="top"/>
    </xf>
    <xf numFmtId="165" fontId="9" fillId="0" borderId="6" xfId="0" applyNumberFormat="1" applyFont="1" applyBorder="1" applyAlignment="1">
      <alignment horizontal="left"/>
    </xf>
    <xf numFmtId="10" fontId="0" fillId="0" borderId="0" xfId="0" applyNumberFormat="1" applyAlignment="1">
      <alignment horizontal="left"/>
    </xf>
    <xf numFmtId="0" fontId="9" fillId="0" borderId="0" xfId="0" applyFont="1" applyFill="1" applyAlignment="1">
      <alignment horizontal="right" vertical="top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right" vertical="center"/>
    </xf>
    <xf numFmtId="0" fontId="9" fillId="0" borderId="0" xfId="0" applyFont="1" applyFill="1" applyAlignment="1">
      <alignment horizontal="right" vertical="top"/>
    </xf>
    <xf numFmtId="0" fontId="4" fillId="0" borderId="3" xfId="0" applyFont="1" applyFill="1" applyBorder="1" applyAlignment="1">
      <alignment horizontal="center" vertical="center"/>
    </xf>
    <xf numFmtId="3" fontId="5" fillId="0" borderId="0" xfId="0" applyNumberFormat="1" applyFont="1" applyFill="1" applyBorder="1" applyAlignment="1">
      <alignment horizontal="right" vertical="top"/>
    </xf>
    <xf numFmtId="0" fontId="9" fillId="0" borderId="3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right" vertical="center"/>
    </xf>
    <xf numFmtId="168" fontId="0" fillId="0" borderId="0" xfId="1" applyNumberFormat="1" applyFont="1" applyAlignment="1">
      <alignment horizontal="left"/>
    </xf>
    <xf numFmtId="169" fontId="0" fillId="0" borderId="0" xfId="1" applyNumberFormat="1" applyFont="1" applyAlignment="1">
      <alignment horizontal="left"/>
    </xf>
    <xf numFmtId="170" fontId="5" fillId="0" borderId="2" xfId="1" applyNumberFormat="1" applyFont="1" applyFill="1" applyBorder="1" applyAlignment="1">
      <alignment horizontal="center" vertical="top"/>
    </xf>
    <xf numFmtId="170" fontId="0" fillId="0" borderId="0" xfId="1" applyNumberFormat="1" applyFont="1" applyAlignment="1">
      <alignment horizontal="left"/>
    </xf>
    <xf numFmtId="170" fontId="5" fillId="0" borderId="0" xfId="1" applyNumberFormat="1" applyFont="1" applyFill="1" applyAlignment="1">
      <alignment horizontal="center" vertical="top"/>
    </xf>
    <xf numFmtId="3" fontId="5" fillId="0" borderId="0" xfId="0" applyNumberFormat="1" applyFont="1" applyFill="1" applyBorder="1" applyAlignment="1">
      <alignment vertical="top"/>
    </xf>
    <xf numFmtId="170" fontId="11" fillId="0" borderId="0" xfId="1" applyNumberFormat="1" applyFont="1" applyFill="1" applyBorder="1" applyAlignment="1">
      <alignment horizontal="center" vertical="top"/>
    </xf>
    <xf numFmtId="170" fontId="0" fillId="0" borderId="0" xfId="1" applyNumberFormat="1" applyFont="1" applyBorder="1" applyAlignment="1">
      <alignment horizontal="left"/>
    </xf>
    <xf numFmtId="170" fontId="11" fillId="0" borderId="0" xfId="1" applyNumberFormat="1" applyFont="1" applyFill="1" applyAlignment="1">
      <alignment horizontal="center" vertical="top"/>
    </xf>
    <xf numFmtId="170" fontId="11" fillId="0" borderId="2" xfId="1" applyNumberFormat="1" applyFont="1" applyFill="1" applyBorder="1" applyAlignment="1">
      <alignment horizontal="center" vertical="top"/>
    </xf>
    <xf numFmtId="170" fontId="5" fillId="0" borderId="0" xfId="1" applyNumberFormat="1" applyFont="1" applyFill="1" applyBorder="1" applyAlignment="1">
      <alignment horizontal="right" vertical="top"/>
    </xf>
    <xf numFmtId="170" fontId="9" fillId="0" borderId="5" xfId="1" applyNumberFormat="1" applyFont="1" applyFill="1" applyBorder="1" applyAlignment="1">
      <alignment horizontal="center" vertical="top"/>
    </xf>
    <xf numFmtId="0" fontId="10" fillId="0" borderId="0" xfId="0" applyFont="1" applyFill="1" applyAlignment="1">
      <alignment horizontal="right" vertical="center" readingOrder="2"/>
    </xf>
    <xf numFmtId="0" fontId="9" fillId="0" borderId="8" xfId="0" applyFont="1" applyFill="1" applyBorder="1" applyAlignment="1">
      <alignment horizontal="right" vertical="top"/>
    </xf>
    <xf numFmtId="164" fontId="0" fillId="0" borderId="0" xfId="1" applyNumberFormat="1" applyFont="1" applyAlignment="1">
      <alignment horizontal="left"/>
    </xf>
    <xf numFmtId="169" fontId="10" fillId="0" borderId="0" xfId="1" applyNumberFormat="1" applyFont="1" applyFill="1" applyAlignment="1">
      <alignment horizontal="right" vertical="center"/>
    </xf>
    <xf numFmtId="0" fontId="6" fillId="0" borderId="0" xfId="0" applyFont="1" applyAlignment="1">
      <alignment horizontal="left"/>
    </xf>
    <xf numFmtId="165" fontId="11" fillId="0" borderId="0" xfId="1" applyNumberFormat="1" applyFont="1" applyFill="1" applyAlignment="1">
      <alignment horizontal="center" vertical="top"/>
    </xf>
    <xf numFmtId="165" fontId="0" fillId="0" borderId="0" xfId="1" applyNumberFormat="1" applyFont="1" applyAlignment="1">
      <alignment horizontal="left"/>
    </xf>
    <xf numFmtId="165" fontId="11" fillId="0" borderId="0" xfId="1" applyNumberFormat="1" applyFont="1" applyFill="1" applyBorder="1" applyAlignment="1">
      <alignment horizontal="center" vertical="top"/>
    </xf>
    <xf numFmtId="165" fontId="9" fillId="0" borderId="5" xfId="1" applyNumberFormat="1" applyFont="1" applyFill="1" applyBorder="1" applyAlignment="1">
      <alignment horizontal="center" vertical="top"/>
    </xf>
    <xf numFmtId="165" fontId="9" fillId="0" borderId="6" xfId="1" applyNumberFormat="1" applyFont="1" applyFill="1" applyBorder="1" applyAlignment="1">
      <alignment horizontal="center" vertical="top"/>
    </xf>
    <xf numFmtId="171" fontId="11" fillId="0" borderId="0" xfId="1" applyNumberFormat="1" applyFont="1" applyFill="1" applyAlignment="1">
      <alignment horizontal="center" vertical="top"/>
    </xf>
    <xf numFmtId="171" fontId="11" fillId="0" borderId="0" xfId="1" applyNumberFormat="1" applyFont="1" applyFill="1" applyBorder="1" applyAlignment="1">
      <alignment horizontal="center" vertical="top"/>
    </xf>
    <xf numFmtId="172" fontId="11" fillId="0" borderId="0" xfId="1" applyNumberFormat="1" applyFont="1" applyFill="1" applyAlignment="1">
      <alignment horizontal="center" vertical="top"/>
    </xf>
    <xf numFmtId="172" fontId="9" fillId="0" borderId="6" xfId="1" applyNumberFormat="1" applyFont="1" applyFill="1" applyBorder="1" applyAlignment="1">
      <alignment horizontal="center" vertical="top"/>
    </xf>
    <xf numFmtId="165" fontId="11" fillId="0" borderId="0" xfId="1" applyNumberFormat="1" applyFont="1" applyFill="1" applyAlignment="1">
      <alignment vertical="top"/>
    </xf>
    <xf numFmtId="168" fontId="9" fillId="0" borderId="3" xfId="1" applyNumberFormat="1" applyFont="1" applyFill="1" applyBorder="1" applyAlignment="1">
      <alignment horizontal="center" vertical="center" wrapText="1"/>
    </xf>
    <xf numFmtId="171" fontId="9" fillId="0" borderId="5" xfId="1" applyNumberFormat="1" applyFont="1" applyFill="1" applyBorder="1" applyAlignment="1">
      <alignment horizontal="center" vertical="top"/>
    </xf>
    <xf numFmtId="170" fontId="11" fillId="0" borderId="0" xfId="1" applyNumberFormat="1" applyFont="1" applyFill="1" applyAlignment="1">
      <alignment horizontal="center" vertical="center"/>
    </xf>
    <xf numFmtId="170" fontId="9" fillId="0" borderId="5" xfId="1" applyNumberFormat="1" applyFont="1" applyFill="1" applyBorder="1" applyAlignment="1">
      <alignment horizontal="right" vertical="top"/>
    </xf>
    <xf numFmtId="3" fontId="4" fillId="0" borderId="5" xfId="0" applyNumberFormat="1" applyFont="1" applyFill="1" applyBorder="1" applyAlignment="1">
      <alignment vertical="top"/>
    </xf>
    <xf numFmtId="170" fontId="11" fillId="0" borderId="0" xfId="1" applyNumberFormat="1" applyFont="1" applyFill="1" applyAlignment="1">
      <alignment vertical="top"/>
    </xf>
    <xf numFmtId="170" fontId="13" fillId="0" borderId="0" xfId="1" applyNumberFormat="1" applyFont="1" applyFill="1" applyAlignment="1">
      <alignment horizontal="center" vertical="center"/>
    </xf>
    <xf numFmtId="170" fontId="4" fillId="0" borderId="6" xfId="1" applyNumberFormat="1" applyFont="1" applyFill="1" applyBorder="1" applyAlignment="1">
      <alignment horizontal="center" vertical="top"/>
    </xf>
    <xf numFmtId="0" fontId="9" fillId="0" borderId="14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right" vertical="top"/>
    </xf>
    <xf numFmtId="170" fontId="5" fillId="0" borderId="0" xfId="1" applyNumberFormat="1" applyFont="1" applyFill="1" applyBorder="1" applyAlignment="1">
      <alignment horizontal="center" vertical="top"/>
    </xf>
    <xf numFmtId="170" fontId="11" fillId="0" borderId="0" xfId="1" applyNumberFormat="1" applyFont="1" applyFill="1" applyBorder="1" applyAlignment="1">
      <alignment vertical="center"/>
    </xf>
    <xf numFmtId="170" fontId="9" fillId="0" borderId="8" xfId="1" applyNumberFormat="1" applyFont="1" applyFill="1" applyBorder="1" applyAlignment="1">
      <alignment vertical="center"/>
    </xf>
    <xf numFmtId="165" fontId="11" fillId="0" borderId="0" xfId="0" applyNumberFormat="1" applyFont="1" applyFill="1" applyAlignment="1">
      <alignment horizontal="center" vertical="center"/>
    </xf>
    <xf numFmtId="173" fontId="11" fillId="0" borderId="0" xfId="1" applyNumberFormat="1" applyFont="1" applyFill="1" applyAlignment="1">
      <alignment horizontal="center" vertical="center"/>
    </xf>
    <xf numFmtId="3" fontId="9" fillId="0" borderId="5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right" vertical="top"/>
    </xf>
    <xf numFmtId="0" fontId="11" fillId="0" borderId="0" xfId="0" applyFont="1" applyFill="1" applyAlignment="1">
      <alignment horizontal="right" vertical="top"/>
    </xf>
    <xf numFmtId="0" fontId="23" fillId="0" borderId="0" xfId="0" applyFont="1" applyAlignment="1">
      <alignment horizontal="left"/>
    </xf>
    <xf numFmtId="3" fontId="23" fillId="0" borderId="0" xfId="0" applyNumberFormat="1" applyFont="1" applyAlignment="1">
      <alignment horizontal="left"/>
    </xf>
    <xf numFmtId="0" fontId="23" fillId="0" borderId="2" xfId="0" applyFont="1" applyBorder="1" applyAlignment="1">
      <alignment horizontal="left"/>
    </xf>
    <xf numFmtId="164" fontId="4" fillId="0" borderId="3" xfId="1" applyFont="1" applyFill="1" applyBorder="1" applyAlignment="1">
      <alignment horizontal="center" vertical="center"/>
    </xf>
    <xf numFmtId="0" fontId="23" fillId="0" borderId="0" xfId="0" applyFont="1" applyAlignment="1">
      <alignment horizontal="center"/>
    </xf>
    <xf numFmtId="168" fontId="23" fillId="0" borderId="0" xfId="1" applyNumberFormat="1" applyFont="1" applyAlignment="1">
      <alignment horizontal="left"/>
    </xf>
    <xf numFmtId="170" fontId="23" fillId="0" borderId="0" xfId="1" applyNumberFormat="1" applyFont="1" applyAlignment="1">
      <alignment horizontal="left"/>
    </xf>
    <xf numFmtId="3" fontId="5" fillId="0" borderId="15" xfId="0" applyNumberFormat="1" applyFont="1" applyFill="1" applyBorder="1" applyAlignment="1">
      <alignment horizontal="center" vertical="top"/>
    </xf>
    <xf numFmtId="37" fontId="11" fillId="0" borderId="0" xfId="1" applyNumberFormat="1" applyFont="1" applyFill="1" applyBorder="1" applyAlignment="1">
      <alignment horizontal="center" vertical="top"/>
    </xf>
    <xf numFmtId="170" fontId="0" fillId="0" borderId="0" xfId="0" applyNumberFormat="1" applyAlignment="1">
      <alignment horizontal="left"/>
    </xf>
    <xf numFmtId="0" fontId="9" fillId="0" borderId="0" xfId="0" applyFont="1" applyFill="1" applyAlignment="1">
      <alignment vertical="top"/>
    </xf>
    <xf numFmtId="0" fontId="5" fillId="0" borderId="2" xfId="0" applyFont="1" applyBorder="1" applyAlignment="1">
      <alignment vertical="top"/>
    </xf>
    <xf numFmtId="0" fontId="5" fillId="0" borderId="0" xfId="0" applyFont="1" applyAlignment="1">
      <alignment vertical="top"/>
    </xf>
    <xf numFmtId="37" fontId="11" fillId="0" borderId="0" xfId="1" applyNumberFormat="1" applyFont="1" applyFill="1" applyAlignment="1">
      <alignment horizontal="center" vertical="center"/>
    </xf>
    <xf numFmtId="37" fontId="0" fillId="0" borderId="0" xfId="1" applyNumberFormat="1" applyFont="1" applyAlignment="1">
      <alignment horizontal="left"/>
    </xf>
    <xf numFmtId="37" fontId="11" fillId="0" borderId="0" xfId="1" applyNumberFormat="1" applyFont="1" applyFill="1" applyAlignment="1">
      <alignment horizontal="center" vertical="top"/>
    </xf>
    <xf numFmtId="173" fontId="0" fillId="0" borderId="2" xfId="1" applyNumberFormat="1" applyFont="1" applyBorder="1" applyAlignment="1"/>
    <xf numFmtId="173" fontId="0" fillId="0" borderId="0" xfId="1" applyNumberFormat="1" applyFont="1" applyAlignment="1"/>
    <xf numFmtId="0" fontId="9" fillId="0" borderId="8" xfId="0" applyFont="1" applyFill="1" applyBorder="1" applyAlignment="1">
      <alignment vertical="top"/>
    </xf>
    <xf numFmtId="165" fontId="9" fillId="0" borderId="15" xfId="1" applyNumberFormat="1" applyFont="1" applyFill="1" applyBorder="1" applyAlignment="1">
      <alignment horizontal="center" vertical="top"/>
    </xf>
    <xf numFmtId="0" fontId="9" fillId="0" borderId="0" xfId="0" applyFont="1" applyFill="1" applyAlignment="1">
      <alignment horizontal="right" vertical="top"/>
    </xf>
    <xf numFmtId="37" fontId="11" fillId="0" borderId="0" xfId="0" applyNumberFormat="1" applyFont="1" applyFill="1" applyBorder="1" applyAlignment="1">
      <alignment horizontal="center" vertical="top"/>
    </xf>
    <xf numFmtId="37" fontId="0" fillId="0" borderId="0" xfId="0" applyNumberFormat="1" applyAlignment="1">
      <alignment horizontal="left"/>
    </xf>
    <xf numFmtId="0" fontId="23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174" fontId="11" fillId="0" borderId="0" xfId="0" applyNumberFormat="1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23" fillId="0" borderId="0" xfId="0" applyFont="1" applyBorder="1" applyAlignment="1">
      <alignment horizontal="center"/>
    </xf>
    <xf numFmtId="3" fontId="11" fillId="0" borderId="0" xfId="0" applyNumberFormat="1" applyFont="1" applyFill="1" applyBorder="1" applyAlignment="1">
      <alignment horizontal="center"/>
    </xf>
    <xf numFmtId="38" fontId="5" fillId="0" borderId="0" xfId="0" applyNumberFormat="1" applyFont="1" applyFill="1" applyBorder="1" applyAlignment="1">
      <alignment horizontal="right" vertical="top"/>
    </xf>
    <xf numFmtId="38" fontId="23" fillId="0" borderId="0" xfId="0" applyNumberFormat="1" applyFont="1" applyAlignment="1">
      <alignment horizontal="left"/>
    </xf>
    <xf numFmtId="38" fontId="4" fillId="0" borderId="5" xfId="0" applyNumberFormat="1" applyFont="1" applyFill="1" applyBorder="1" applyAlignment="1">
      <alignment horizontal="center" vertical="top"/>
    </xf>
    <xf numFmtId="38" fontId="5" fillId="0" borderId="0" xfId="0" applyNumberFormat="1" applyFont="1" applyFill="1" applyBorder="1" applyAlignment="1">
      <alignment horizontal="center" vertical="top"/>
    </xf>
    <xf numFmtId="38" fontId="23" fillId="0" borderId="0" xfId="0" applyNumberFormat="1" applyFont="1" applyAlignment="1">
      <alignment horizontal="center"/>
    </xf>
    <xf numFmtId="38" fontId="5" fillId="0" borderId="5" xfId="0" applyNumberFormat="1" applyFont="1" applyFill="1" applyBorder="1" applyAlignment="1">
      <alignment horizontal="center" vertical="top"/>
    </xf>
    <xf numFmtId="0" fontId="9" fillId="0" borderId="0" xfId="0" applyFont="1" applyFill="1" applyAlignment="1">
      <alignment horizontal="right" vertical="top"/>
    </xf>
    <xf numFmtId="10" fontId="11" fillId="0" borderId="0" xfId="6" applyNumberFormat="1" applyFont="1" applyFill="1" applyAlignment="1">
      <alignment horizontal="center" vertical="top"/>
    </xf>
    <xf numFmtId="10" fontId="11" fillId="0" borderId="0" xfId="1" applyNumberFormat="1" applyFont="1" applyFill="1" applyAlignment="1">
      <alignment horizontal="center" vertical="top"/>
    </xf>
    <xf numFmtId="0" fontId="10" fillId="0" borderId="0" xfId="0" applyFont="1" applyAlignment="1">
      <alignment horizontal="right" vertical="center"/>
    </xf>
    <xf numFmtId="0" fontId="11" fillId="0" borderId="0" xfId="0" applyFont="1" applyAlignment="1">
      <alignment horizontal="left"/>
    </xf>
    <xf numFmtId="0" fontId="11" fillId="0" borderId="8" xfId="0" applyFont="1" applyBorder="1" applyAlignment="1">
      <alignment horizontal="left"/>
    </xf>
    <xf numFmtId="0" fontId="9" fillId="0" borderId="16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7" xfId="0" applyFont="1" applyBorder="1" applyAlignment="1">
      <alignment horizontal="center" vertical="center"/>
    </xf>
    <xf numFmtId="0" fontId="24" fillId="0" borderId="0" xfId="0" applyFont="1" applyAlignment="1">
      <alignment horizontal="left" vertical="center"/>
    </xf>
    <xf numFmtId="0" fontId="24" fillId="0" borderId="7" xfId="0" applyFont="1" applyBorder="1" applyAlignment="1">
      <alignment horizontal="center" vertical="center" wrapText="1"/>
    </xf>
    <xf numFmtId="0" fontId="9" fillId="0" borderId="6" xfId="0" applyFont="1" applyFill="1" applyBorder="1" applyAlignment="1">
      <alignment horizontal="right" vertical="top"/>
    </xf>
    <xf numFmtId="170" fontId="5" fillId="0" borderId="0" xfId="1" applyNumberFormat="1" applyFont="1" applyAlignment="1">
      <alignment horizontal="right"/>
    </xf>
    <xf numFmtId="173" fontId="6" fillId="0" borderId="0" xfId="1" applyNumberFormat="1" applyFont="1" applyAlignment="1">
      <alignment horizontal="left"/>
    </xf>
    <xf numFmtId="170" fontId="5" fillId="0" borderId="6" xfId="1" applyNumberFormat="1" applyFont="1" applyBorder="1" applyAlignment="1">
      <alignment horizontal="right"/>
    </xf>
    <xf numFmtId="9" fontId="5" fillId="0" borderId="6" xfId="1" applyNumberFormat="1" applyFont="1" applyBorder="1" applyAlignment="1">
      <alignment horizontal="center" vertical="center"/>
    </xf>
    <xf numFmtId="10" fontId="5" fillId="0" borderId="0" xfId="1" applyNumberFormat="1" applyFont="1" applyAlignment="1">
      <alignment horizontal="center" vertical="center"/>
    </xf>
    <xf numFmtId="165" fontId="0" fillId="0" borderId="0" xfId="0" applyNumberFormat="1" applyAlignment="1">
      <alignment horizontal="left"/>
    </xf>
    <xf numFmtId="37" fontId="4" fillId="0" borderId="5" xfId="1" applyNumberFormat="1" applyFont="1" applyFill="1" applyBorder="1" applyAlignment="1">
      <alignment horizontal="center" vertical="top"/>
    </xf>
    <xf numFmtId="37" fontId="23" fillId="0" borderId="0" xfId="0" applyNumberFormat="1" applyFont="1" applyAlignment="1">
      <alignment horizontal="center"/>
    </xf>
    <xf numFmtId="0" fontId="16" fillId="0" borderId="0" xfId="0" applyFont="1" applyFill="1" applyAlignment="1">
      <alignment horizontal="right" vertical="center" readingOrder="2"/>
    </xf>
    <xf numFmtId="0" fontId="16" fillId="0" borderId="0" xfId="0" applyFont="1" applyFill="1" applyAlignment="1">
      <alignment vertical="center"/>
    </xf>
    <xf numFmtId="170" fontId="11" fillId="0" borderId="0" xfId="1" applyNumberFormat="1" applyFont="1" applyFill="1" applyAlignment="1">
      <alignment vertical="center"/>
    </xf>
    <xf numFmtId="0" fontId="0" fillId="0" borderId="0" xfId="0" applyAlignment="1">
      <alignment vertical="center"/>
    </xf>
    <xf numFmtId="170" fontId="11" fillId="0" borderId="6" xfId="1" applyNumberFormat="1" applyFont="1" applyFill="1" applyBorder="1" applyAlignment="1">
      <alignment vertical="center"/>
    </xf>
    <xf numFmtId="0" fontId="9" fillId="0" borderId="3" xfId="0" applyFont="1" applyFill="1" applyBorder="1" applyAlignment="1">
      <alignment vertical="center" wrapText="1"/>
    </xf>
    <xf numFmtId="0" fontId="0" fillId="0" borderId="0" xfId="0" applyFill="1" applyAlignment="1">
      <alignment horizontal="left"/>
    </xf>
    <xf numFmtId="0" fontId="9" fillId="0" borderId="0" xfId="0" applyFont="1" applyFill="1" applyAlignment="1">
      <alignment horizontal="right" vertical="top"/>
    </xf>
    <xf numFmtId="3" fontId="0" fillId="0" borderId="0" xfId="0" applyNumberFormat="1" applyFill="1" applyAlignment="1">
      <alignment horizontal="left"/>
    </xf>
    <xf numFmtId="3" fontId="6" fillId="0" borderId="0" xfId="0" applyNumberFormat="1" applyFont="1" applyAlignment="1">
      <alignment horizontal="left"/>
    </xf>
    <xf numFmtId="175" fontId="23" fillId="0" borderId="0" xfId="0" applyNumberFormat="1" applyFont="1" applyAlignment="1">
      <alignment horizontal="left"/>
    </xf>
    <xf numFmtId="0" fontId="4" fillId="0" borderId="0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right" vertical="top"/>
    </xf>
    <xf numFmtId="0" fontId="9" fillId="0" borderId="0" xfId="0" applyFont="1" applyFill="1" applyAlignment="1">
      <alignment horizontal="right" vertical="top"/>
    </xf>
    <xf numFmtId="0" fontId="0" fillId="0" borderId="2" xfId="0" applyFill="1" applyBorder="1" applyAlignment="1">
      <alignment horizontal="left"/>
    </xf>
    <xf numFmtId="170" fontId="0" fillId="0" borderId="0" xfId="1" applyNumberFormat="1" applyFont="1" applyFill="1" applyAlignment="1">
      <alignment horizontal="left"/>
    </xf>
    <xf numFmtId="37" fontId="13" fillId="0" borderId="0" xfId="1" applyNumberFormat="1" applyFont="1" applyFill="1" applyAlignment="1">
      <alignment horizontal="center" vertical="center"/>
    </xf>
    <xf numFmtId="37" fontId="0" fillId="0" borderId="0" xfId="1" applyNumberFormat="1" applyFont="1" applyFill="1" applyAlignment="1">
      <alignment horizontal="left"/>
    </xf>
    <xf numFmtId="37" fontId="4" fillId="0" borderId="6" xfId="0" applyNumberFormat="1" applyFont="1" applyFill="1" applyBorder="1" applyAlignment="1">
      <alignment horizontal="center" vertical="top"/>
    </xf>
    <xf numFmtId="0" fontId="9" fillId="0" borderId="0" xfId="0" applyFont="1" applyFill="1" applyAlignment="1">
      <alignment horizontal="right" vertical="top"/>
    </xf>
    <xf numFmtId="0" fontId="26" fillId="0" borderId="0" xfId="0" applyFont="1" applyAlignment="1">
      <alignment horizontal="left"/>
    </xf>
    <xf numFmtId="0" fontId="26" fillId="0" borderId="0" xfId="0" applyFont="1" applyFill="1" applyAlignment="1">
      <alignment horizontal="left"/>
    </xf>
    <xf numFmtId="3" fontId="26" fillId="0" borderId="0" xfId="0" applyNumberFormat="1" applyFont="1" applyFill="1" applyAlignment="1">
      <alignment horizontal="left"/>
    </xf>
    <xf numFmtId="0" fontId="27" fillId="0" borderId="0" xfId="0" applyFont="1" applyFill="1" applyAlignment="1">
      <alignment horizontal="right" vertical="top"/>
    </xf>
    <xf numFmtId="0" fontId="27" fillId="2" borderId="0" xfId="0" applyFont="1" applyFill="1" applyAlignment="1">
      <alignment horizontal="right" vertical="top"/>
    </xf>
    <xf numFmtId="0" fontId="0" fillId="2" borderId="0" xfId="0" applyFill="1" applyAlignment="1">
      <alignment horizontal="left"/>
    </xf>
    <xf numFmtId="37" fontId="11" fillId="2" borderId="0" xfId="1" applyNumberFormat="1" applyFont="1" applyFill="1" applyAlignment="1">
      <alignment horizontal="center" vertical="top"/>
    </xf>
    <xf numFmtId="0" fontId="26" fillId="2" borderId="0" xfId="0" applyFont="1" applyFill="1" applyAlignment="1">
      <alignment horizontal="left"/>
    </xf>
    <xf numFmtId="0" fontId="19" fillId="0" borderId="0" xfId="0" applyFont="1" applyFill="1" applyAlignment="1">
      <alignment horizontal="left"/>
    </xf>
    <xf numFmtId="0" fontId="9" fillId="0" borderId="0" xfId="0" applyFont="1" applyFill="1" applyAlignment="1">
      <alignment horizontal="right" vertical="top"/>
    </xf>
    <xf numFmtId="167" fontId="17" fillId="0" borderId="13" xfId="5" applyNumberFormat="1" applyFont="1" applyFill="1" applyBorder="1" applyAlignment="1">
      <alignment horizontal="center" vertical="center" wrapText="1" readingOrder="2"/>
    </xf>
    <xf numFmtId="173" fontId="9" fillId="0" borderId="8" xfId="1" applyNumberFormat="1" applyFont="1" applyFill="1" applyBorder="1" applyAlignment="1">
      <alignment vertical="center"/>
    </xf>
    <xf numFmtId="0" fontId="9" fillId="0" borderId="0" xfId="0" applyFont="1" applyFill="1" applyAlignment="1">
      <alignment horizontal="right" vertical="top"/>
    </xf>
    <xf numFmtId="38" fontId="28" fillId="0" borderId="17" xfId="0" applyNumberFormat="1" applyFont="1" applyBorder="1" applyAlignment="1">
      <alignment horizontal="center" vertical="center" readingOrder="2"/>
    </xf>
    <xf numFmtId="176" fontId="0" fillId="0" borderId="0" xfId="0" applyNumberFormat="1" applyAlignment="1">
      <alignment horizontal="left"/>
    </xf>
    <xf numFmtId="175" fontId="0" fillId="0" borderId="0" xfId="0" applyNumberFormat="1" applyAlignment="1">
      <alignment horizontal="left"/>
    </xf>
    <xf numFmtId="173" fontId="0" fillId="0" borderId="0" xfId="1" applyNumberFormat="1" applyFont="1" applyBorder="1" applyAlignment="1"/>
    <xf numFmtId="0" fontId="9" fillId="0" borderId="0" xfId="0" applyFont="1" applyFill="1" applyAlignment="1">
      <alignment horizontal="right" vertical="top"/>
    </xf>
    <xf numFmtId="9" fontId="11" fillId="0" borderId="0" xfId="6" applyFont="1" applyFill="1" applyBorder="1" applyAlignment="1">
      <alignment vertical="center"/>
    </xf>
    <xf numFmtId="9" fontId="11" fillId="0" borderId="6" xfId="6" applyFont="1" applyFill="1" applyBorder="1" applyAlignment="1">
      <alignment vertical="center"/>
    </xf>
    <xf numFmtId="9" fontId="11" fillId="0" borderId="0" xfId="6" applyFont="1" applyFill="1" applyBorder="1" applyAlignment="1">
      <alignment horizontal="center" vertical="top"/>
    </xf>
    <xf numFmtId="9" fontId="9" fillId="0" borderId="5" xfId="6" applyFont="1" applyFill="1" applyBorder="1" applyAlignment="1">
      <alignment horizontal="center" vertical="top"/>
    </xf>
    <xf numFmtId="9" fontId="9" fillId="0" borderId="6" xfId="6" applyFont="1" applyFill="1" applyBorder="1" applyAlignment="1">
      <alignment horizontal="center" vertical="top"/>
    </xf>
    <xf numFmtId="10" fontId="5" fillId="0" borderId="2" xfId="6" applyNumberFormat="1" applyFont="1" applyFill="1" applyBorder="1" applyAlignment="1">
      <alignment horizontal="center" vertical="top"/>
    </xf>
    <xf numFmtId="10" fontId="5" fillId="0" borderId="0" xfId="6" applyNumberFormat="1" applyFont="1" applyFill="1" applyAlignment="1">
      <alignment horizontal="center" vertical="top"/>
    </xf>
    <xf numFmtId="10" fontId="4" fillId="0" borderId="5" xfId="6" applyNumberFormat="1" applyFont="1" applyFill="1" applyBorder="1" applyAlignment="1">
      <alignment horizontal="center" vertical="top"/>
    </xf>
    <xf numFmtId="0" fontId="9" fillId="0" borderId="0" xfId="0" applyFont="1" applyFill="1" applyAlignment="1">
      <alignment horizontal="right" vertical="top"/>
    </xf>
    <xf numFmtId="0" fontId="9" fillId="0" borderId="0" xfId="0" applyFont="1" applyFill="1" applyBorder="1" applyAlignment="1">
      <alignment horizontal="right" vertical="top"/>
    </xf>
    <xf numFmtId="0" fontId="0" fillId="0" borderId="0" xfId="0" applyAlignment="1">
      <alignment horizontal="left" readingOrder="1"/>
    </xf>
    <xf numFmtId="0" fontId="0" fillId="0" borderId="0" xfId="0" applyNumberFormat="1" applyAlignment="1">
      <alignment horizontal="left"/>
    </xf>
    <xf numFmtId="177" fontId="0" fillId="0" borderId="0" xfId="0" applyNumberFormat="1" applyAlignment="1">
      <alignment horizontal="left"/>
    </xf>
    <xf numFmtId="175" fontId="0" fillId="0" borderId="0" xfId="1" applyNumberFormat="1" applyFont="1" applyAlignment="1">
      <alignment horizontal="left"/>
    </xf>
    <xf numFmtId="37" fontId="9" fillId="0" borderId="5" xfId="0" applyNumberFormat="1" applyFont="1" applyFill="1" applyBorder="1" applyAlignment="1">
      <alignment horizontal="right" vertical="top"/>
    </xf>
    <xf numFmtId="0" fontId="5" fillId="0" borderId="0" xfId="0" applyFont="1" applyBorder="1" applyAlignment="1">
      <alignment vertical="top"/>
    </xf>
    <xf numFmtId="10" fontId="5" fillId="0" borderId="0" xfId="6" applyNumberFormat="1" applyFont="1" applyFill="1" applyBorder="1" applyAlignment="1">
      <alignment horizontal="center" vertical="top"/>
    </xf>
    <xf numFmtId="3" fontId="4" fillId="0" borderId="0" xfId="0" applyNumberFormat="1" applyFont="1" applyFill="1" applyBorder="1" applyAlignment="1">
      <alignment horizontal="center" vertical="top"/>
    </xf>
    <xf numFmtId="3" fontId="4" fillId="0" borderId="5" xfId="0" applyNumberFormat="1" applyFont="1" applyFill="1" applyBorder="1" applyAlignment="1">
      <alignment horizontal="center" vertical="center"/>
    </xf>
    <xf numFmtId="39" fontId="5" fillId="0" borderId="0" xfId="1" applyNumberFormat="1" applyFont="1" applyFill="1" applyBorder="1" applyAlignment="1">
      <alignment horizontal="center" vertical="top"/>
    </xf>
    <xf numFmtId="39" fontId="4" fillId="0" borderId="8" xfId="1" applyNumberFormat="1" applyFont="1" applyFill="1" applyBorder="1" applyAlignment="1">
      <alignment horizontal="center" vertical="top"/>
    </xf>
    <xf numFmtId="3" fontId="5" fillId="0" borderId="2" xfId="0" applyNumberFormat="1" applyFont="1" applyBorder="1" applyAlignment="1">
      <alignment horizontal="right" vertical="top" readingOrder="1"/>
    </xf>
    <xf numFmtId="3" fontId="5" fillId="0" borderId="0" xfId="0" applyNumberFormat="1" applyFont="1" applyAlignment="1">
      <alignment horizontal="right" vertical="top" readingOrder="1"/>
    </xf>
    <xf numFmtId="3" fontId="5" fillId="0" borderId="4" xfId="0" applyNumberFormat="1" applyFont="1" applyBorder="1" applyAlignment="1">
      <alignment horizontal="right" vertical="top" readingOrder="1"/>
    </xf>
    <xf numFmtId="0" fontId="9" fillId="0" borderId="2" xfId="0" applyFont="1" applyFill="1" applyBorder="1" applyAlignment="1">
      <alignment horizontal="right" vertical="top"/>
    </xf>
    <xf numFmtId="0" fontId="9" fillId="0" borderId="0" xfId="0" applyFont="1" applyFill="1" applyBorder="1" applyAlignment="1">
      <alignment horizontal="right" vertical="top"/>
    </xf>
    <xf numFmtId="175" fontId="11" fillId="0" borderId="0" xfId="0" applyNumberFormat="1" applyFont="1" applyFill="1" applyBorder="1" applyAlignment="1">
      <alignment horizontal="center" vertical="top"/>
    </xf>
    <xf numFmtId="3" fontId="5" fillId="0" borderId="2" xfId="0" applyNumberFormat="1" applyFont="1" applyBorder="1" applyAlignment="1">
      <alignment vertical="top" readingOrder="1"/>
    </xf>
    <xf numFmtId="3" fontId="5" fillId="0" borderId="0" xfId="0" applyNumberFormat="1" applyFont="1" applyAlignment="1">
      <alignment vertical="top" readingOrder="1"/>
    </xf>
    <xf numFmtId="3" fontId="5" fillId="0" borderId="4" xfId="0" applyNumberFormat="1" applyFont="1" applyBorder="1" applyAlignment="1">
      <alignment vertical="top" readingOrder="1"/>
    </xf>
    <xf numFmtId="3" fontId="5" fillId="0" borderId="0" xfId="0" applyNumberFormat="1" applyFont="1" applyBorder="1" applyAlignment="1">
      <alignment vertical="top" readingOrder="1"/>
    </xf>
    <xf numFmtId="3" fontId="5" fillId="0" borderId="0" xfId="0" applyNumberFormat="1" applyFont="1" applyBorder="1" applyAlignment="1">
      <alignment horizontal="right" vertical="top" readingOrder="1"/>
    </xf>
    <xf numFmtId="3" fontId="11" fillId="0" borderId="0" xfId="1" applyNumberFormat="1" applyFont="1" applyFill="1" applyBorder="1" applyAlignment="1">
      <alignment horizontal="center" vertical="top"/>
    </xf>
    <xf numFmtId="3" fontId="5" fillId="0" borderId="0" xfId="1" applyNumberFormat="1" applyFont="1" applyFill="1" applyBorder="1" applyAlignment="1">
      <alignment horizontal="center" vertical="top"/>
    </xf>
    <xf numFmtId="3" fontId="0" fillId="0" borderId="0" xfId="1" applyNumberFormat="1" applyFont="1" applyAlignment="1">
      <alignment horizontal="left"/>
    </xf>
    <xf numFmtId="3" fontId="0" fillId="0" borderId="0" xfId="0" applyNumberFormat="1" applyBorder="1" applyAlignment="1">
      <alignment horizontal="left"/>
    </xf>
    <xf numFmtId="3" fontId="0" fillId="0" borderId="0" xfId="1" applyNumberFormat="1" applyFont="1" applyBorder="1" applyAlignment="1">
      <alignment horizontal="left"/>
    </xf>
    <xf numFmtId="3" fontId="21" fillId="0" borderId="0" xfId="0" applyNumberFormat="1" applyFont="1" applyAlignment="1">
      <alignment horizontal="left"/>
    </xf>
    <xf numFmtId="39" fontId="11" fillId="0" borderId="0" xfId="1" applyNumberFormat="1" applyFont="1" applyFill="1" applyBorder="1" applyAlignment="1">
      <alignment horizontal="center" vertical="top"/>
    </xf>
    <xf numFmtId="39" fontId="4" fillId="0" borderId="3" xfId="1" applyNumberFormat="1" applyFont="1" applyFill="1" applyBorder="1" applyAlignment="1">
      <alignment horizontal="center" vertical="center" wrapText="1"/>
    </xf>
    <xf numFmtId="39" fontId="4" fillId="0" borderId="5" xfId="1" applyNumberFormat="1" applyFont="1" applyFill="1" applyBorder="1" applyAlignment="1">
      <alignment horizontal="center" vertical="center"/>
    </xf>
    <xf numFmtId="37" fontId="11" fillId="0" borderId="0" xfId="0" applyNumberFormat="1" applyFont="1" applyFill="1" applyAlignment="1">
      <alignment horizontal="center" vertical="top"/>
    </xf>
    <xf numFmtId="37" fontId="5" fillId="0" borderId="0" xfId="1" applyNumberFormat="1" applyFont="1" applyBorder="1" applyAlignment="1">
      <alignment vertical="top"/>
    </xf>
    <xf numFmtId="0" fontId="4" fillId="0" borderId="0" xfId="0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164" fontId="4" fillId="0" borderId="0" xfId="1" applyFont="1" applyFill="1" applyBorder="1" applyAlignment="1">
      <alignment horizontal="center" vertical="center"/>
    </xf>
    <xf numFmtId="164" fontId="4" fillId="0" borderId="4" xfId="1" applyFont="1" applyFill="1" applyBorder="1" applyAlignment="1">
      <alignment horizontal="center" vertical="center"/>
    </xf>
    <xf numFmtId="164" fontId="4" fillId="0" borderId="2" xfId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64" fontId="4" fillId="0" borderId="3" xfId="1" applyFont="1" applyFill="1" applyBorder="1" applyAlignment="1">
      <alignment horizontal="center" vertical="center"/>
    </xf>
    <xf numFmtId="164" fontId="9" fillId="0" borderId="2" xfId="1" applyFont="1" applyFill="1" applyBorder="1" applyAlignment="1">
      <alignment horizontal="center" vertical="center" wrapText="1"/>
    </xf>
    <xf numFmtId="164" fontId="9" fillId="0" borderId="4" xfId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right" vertical="center" readingOrder="2"/>
    </xf>
    <xf numFmtId="0" fontId="4" fillId="0" borderId="3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0" fillId="0" borderId="0" xfId="0" applyFont="1" applyAlignment="1">
      <alignment horizontal="right"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169" fontId="9" fillId="0" borderId="2" xfId="1" applyNumberFormat="1" applyFont="1" applyFill="1" applyBorder="1" applyAlignment="1">
      <alignment horizontal="center" vertical="center" wrapText="1"/>
    </xf>
    <xf numFmtId="169" fontId="9" fillId="0" borderId="4" xfId="1" applyNumberFormat="1" applyFont="1" applyFill="1" applyBorder="1" applyAlignment="1">
      <alignment horizontal="center" vertical="center" wrapText="1"/>
    </xf>
    <xf numFmtId="164" fontId="12" fillId="0" borderId="0" xfId="1" applyFont="1" applyFill="1" applyAlignment="1">
      <alignment horizontal="right" vertical="center"/>
    </xf>
    <xf numFmtId="0" fontId="9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right" vertical="center"/>
    </xf>
    <xf numFmtId="0" fontId="9" fillId="0" borderId="2" xfId="0" applyFont="1" applyFill="1" applyBorder="1" applyAlignment="1">
      <alignment horizontal="right" vertical="top"/>
    </xf>
    <xf numFmtId="0" fontId="9" fillId="0" borderId="0" xfId="0" applyFont="1" applyFill="1" applyAlignment="1">
      <alignment horizontal="right" vertical="top"/>
    </xf>
    <xf numFmtId="0" fontId="9" fillId="0" borderId="0" xfId="0" applyFont="1" applyFill="1" applyBorder="1" applyAlignment="1">
      <alignment horizontal="right" vertical="top"/>
    </xf>
    <xf numFmtId="0" fontId="11" fillId="0" borderId="0" xfId="0" applyFont="1" applyFill="1" applyBorder="1" applyAlignment="1">
      <alignment horizontal="center" vertical="top"/>
    </xf>
    <xf numFmtId="0" fontId="11" fillId="0" borderId="2" xfId="0" applyFont="1" applyFill="1" applyBorder="1" applyAlignment="1">
      <alignment horizontal="center" vertical="top"/>
    </xf>
    <xf numFmtId="0" fontId="4" fillId="0" borderId="8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165" fontId="14" fillId="0" borderId="0" xfId="3" applyNumberFormat="1" applyFont="1" applyFill="1" applyAlignment="1">
      <alignment horizontal="center" vertical="center"/>
    </xf>
    <xf numFmtId="165" fontId="16" fillId="0" borderId="0" xfId="3" applyNumberFormat="1" applyFont="1" applyFill="1" applyAlignment="1">
      <alignment horizontal="right" vertical="center" readingOrder="2"/>
    </xf>
    <xf numFmtId="0" fontId="18" fillId="0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center" vertical="center"/>
    </xf>
    <xf numFmtId="0" fontId="25" fillId="0" borderId="0" xfId="0" applyFont="1" applyAlignment="1">
      <alignment horizontal="center" wrapText="1"/>
    </xf>
    <xf numFmtId="3" fontId="9" fillId="0" borderId="5" xfId="0" applyNumberFormat="1" applyFont="1" applyFill="1" applyBorder="1" applyAlignment="1">
      <alignment horizontal="right" vertical="top"/>
    </xf>
  </cellXfs>
  <cellStyles count="7">
    <cellStyle name="Comma" xfId="1" builtinId="3"/>
    <cellStyle name="Normal" xfId="0" builtinId="0"/>
    <cellStyle name="Normal 2 2" xfId="3" xr:uid="{00000000-0005-0000-0000-000002000000}"/>
    <cellStyle name="Normal 3" xfId="2" xr:uid="{00000000-0005-0000-0000-000003000000}"/>
    <cellStyle name="Normal 5" xfId="4" xr:uid="{00000000-0005-0000-0000-000004000000}"/>
    <cellStyle name="Percent" xfId="6" builtinId="5"/>
    <cellStyle name="Percent 2" xfId="5" xr:uid="{00000000-0005-0000-0000-000006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0011465263/Desktop/&#1711;&#1586;&#1575;&#1585;&#1588;%20&#1662;&#1585;&#1578;&#1601;&#1608;%20&#1582;&#1585;&#1583;&#1575;&#1583;1403/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صفحه اول"/>
      <sheetName val="سهام"/>
      <sheetName val="واحدهای صندوق"/>
      <sheetName val="تبعی"/>
      <sheetName val="سپرده"/>
      <sheetName val="اوراق مشارکت"/>
      <sheetName val="تعدیل قیمت"/>
      <sheetName val="جمع درآمدها"/>
      <sheetName val="سرمایه‌گذاری در سهام"/>
      <sheetName val="سرمایه گذاری در صندوق "/>
      <sheetName val="سرمایه‌گذاری در اوراق بهادار"/>
      <sheetName val="درآمد سپرده بانکی"/>
      <sheetName val="سایر درآمدها"/>
      <sheetName val="درآمد سود سهام"/>
      <sheetName val="سود اوراق بهادار و سپرده بانکی"/>
      <sheetName val="مبالغ تخصیصی اوراق "/>
      <sheetName val="سود سپرده بانکی"/>
      <sheetName val="درآمد ناشی از تغییر قیمت اوراق"/>
      <sheetName val="درآمد ناشی از فروش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2">
          <cell r="A2" t="str">
            <v>صندوق سرمایه‌گذاری تداوم اطمینان تمدن</v>
          </cell>
        </row>
        <row r="3">
          <cell r="A3" t="str">
            <v>صورت وضعیت درآمدها</v>
          </cell>
        </row>
      </sheetData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39997558519241921"/>
    <pageSetUpPr fitToPage="1"/>
  </sheetPr>
  <dimension ref="A1:B8"/>
  <sheetViews>
    <sheetView rightToLeft="1" tabSelected="1" view="pageBreakPreview" topLeftCell="B1" zoomScaleNormal="100" zoomScaleSheetLayoutView="100" workbookViewId="0">
      <selection activeCell="I11" sqref="I11"/>
    </sheetView>
  </sheetViews>
  <sheetFormatPr defaultRowHeight="27" customHeight="1" x14ac:dyDescent="0.2"/>
  <cols>
    <col min="1" max="1" width="1.42578125" hidden="1" customWidth="1"/>
    <col min="2" max="2" width="57.140625" customWidth="1"/>
  </cols>
  <sheetData>
    <row r="1" spans="2:2" ht="19.5" customHeight="1" x14ac:dyDescent="0.2"/>
    <row r="2" spans="2:2" ht="21" customHeight="1" x14ac:dyDescent="0.2"/>
    <row r="3" spans="2:2" ht="17.25" customHeight="1" x14ac:dyDescent="0.2"/>
    <row r="4" spans="2:2" ht="27" customHeight="1" x14ac:dyDescent="0.2">
      <c r="B4" s="5" t="s">
        <v>0</v>
      </c>
    </row>
    <row r="5" spans="2:2" ht="27" customHeight="1" x14ac:dyDescent="0.2">
      <c r="B5" s="5" t="s">
        <v>1</v>
      </c>
    </row>
    <row r="6" spans="2:2" ht="27" customHeight="1" x14ac:dyDescent="0.2">
      <c r="B6" s="5" t="s">
        <v>190</v>
      </c>
    </row>
    <row r="7" spans="2:2" ht="21" customHeight="1" x14ac:dyDescent="0.2"/>
    <row r="8" spans="2:2" ht="15.75" customHeight="1" x14ac:dyDescent="0.2"/>
  </sheetData>
  <pageMargins left="0.39" right="0.39" top="0.39" bottom="0.39" header="0" footer="0"/>
  <pageSetup paperSize="9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6" tint="0.59999389629810485"/>
    <pageSetUpPr fitToPage="1"/>
  </sheetPr>
  <dimension ref="A1:R27"/>
  <sheetViews>
    <sheetView rightToLeft="1" view="pageBreakPreview" topLeftCell="A5" zoomScale="91" zoomScaleNormal="100" zoomScaleSheetLayoutView="91" workbookViewId="0">
      <selection activeCell="L30" sqref="L30"/>
    </sheetView>
  </sheetViews>
  <sheetFormatPr defaultRowHeight="12.75" x14ac:dyDescent="0.2"/>
  <cols>
    <col min="1" max="1" width="5.140625" customWidth="1"/>
    <col min="2" max="2" width="22.42578125" customWidth="1"/>
    <col min="3" max="3" width="1.28515625" customWidth="1"/>
    <col min="4" max="4" width="23" bestFit="1" customWidth="1"/>
    <col min="5" max="5" width="1.28515625" customWidth="1"/>
    <col min="6" max="6" width="21.140625" bestFit="1" customWidth="1"/>
    <col min="7" max="7" width="1.28515625" customWidth="1"/>
    <col min="8" max="8" width="21.5703125" bestFit="1" customWidth="1"/>
    <col min="9" max="9" width="1.28515625" customWidth="1"/>
    <col min="10" max="10" width="23.140625" bestFit="1" customWidth="1"/>
    <col min="11" max="11" width="1.28515625" customWidth="1"/>
    <col min="12" max="12" width="25.140625" bestFit="1" customWidth="1"/>
    <col min="13" max="13" width="1.28515625" customWidth="1"/>
    <col min="14" max="14" width="22.7109375" bestFit="1" customWidth="1"/>
    <col min="15" max="15" width="1.28515625" customWidth="1"/>
    <col min="16" max="16" width="20.42578125" bestFit="1" customWidth="1"/>
    <col min="17" max="17" width="1.28515625" customWidth="1"/>
    <col min="18" max="18" width="22.85546875" bestFit="1" customWidth="1"/>
    <col min="19" max="19" width="0.28515625" customWidth="1"/>
  </cols>
  <sheetData>
    <row r="1" spans="1:18" ht="29.1" customHeight="1" x14ac:dyDescent="0.2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</row>
    <row r="2" spans="1:18" ht="21.75" customHeight="1" x14ac:dyDescent="0.2">
      <c r="A2" s="249" t="s">
        <v>58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</row>
    <row r="3" spans="1:18" ht="21.75" customHeight="1" x14ac:dyDescent="0.2">
      <c r="A3" s="249" t="str">
        <f>سهام!A3</f>
        <v>برای ماه منتهی به 1404/01/31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</row>
    <row r="4" spans="1:18" ht="14.45" customHeight="1" x14ac:dyDescent="0.2"/>
    <row r="5" spans="1:18" ht="18.75" customHeight="1" x14ac:dyDescent="0.2">
      <c r="A5" s="25" t="s">
        <v>86</v>
      </c>
      <c r="B5" s="274" t="s">
        <v>87</v>
      </c>
      <c r="C5" s="274"/>
      <c r="D5" s="274"/>
      <c r="E5" s="274"/>
      <c r="F5" s="274"/>
      <c r="G5" s="274"/>
      <c r="H5" s="274"/>
      <c r="I5" s="274"/>
      <c r="J5" s="274"/>
      <c r="K5" s="274"/>
      <c r="L5" s="274"/>
      <c r="M5" s="274"/>
      <c r="N5" s="274"/>
      <c r="O5" s="274"/>
      <c r="P5" s="274"/>
      <c r="Q5" s="274"/>
      <c r="R5" s="274"/>
    </row>
    <row r="6" spans="1:18" ht="14.45" customHeight="1" x14ac:dyDescent="0.2">
      <c r="D6" s="266" t="s">
        <v>77</v>
      </c>
      <c r="E6" s="266"/>
      <c r="F6" s="266"/>
      <c r="G6" s="266"/>
      <c r="H6" s="266"/>
      <c r="I6" s="266"/>
      <c r="J6" s="266"/>
      <c r="L6" s="266" t="s">
        <v>78</v>
      </c>
      <c r="M6" s="266"/>
      <c r="N6" s="266"/>
      <c r="O6" s="266"/>
      <c r="P6" s="266"/>
      <c r="Q6" s="266"/>
      <c r="R6" s="266"/>
    </row>
    <row r="7" spans="1:18" ht="14.45" customHeight="1" x14ac:dyDescent="0.2">
      <c r="A7" s="244" t="s">
        <v>88</v>
      </c>
      <c r="B7" s="244"/>
      <c r="D7" s="265" t="s">
        <v>89</v>
      </c>
      <c r="E7" s="2"/>
      <c r="F7" s="265" t="s">
        <v>81</v>
      </c>
      <c r="G7" s="2"/>
      <c r="H7" s="265" t="s">
        <v>82</v>
      </c>
      <c r="I7" s="2"/>
      <c r="J7" s="265" t="s">
        <v>14</v>
      </c>
      <c r="L7" s="265" t="s">
        <v>89</v>
      </c>
      <c r="M7" s="2"/>
      <c r="N7" s="265" t="s">
        <v>81</v>
      </c>
      <c r="O7" s="2"/>
      <c r="P7" s="265" t="s">
        <v>82</v>
      </c>
      <c r="Q7" s="2"/>
      <c r="R7" s="265" t="s">
        <v>14</v>
      </c>
    </row>
    <row r="8" spans="1:18" ht="14.45" customHeight="1" x14ac:dyDescent="0.2">
      <c r="A8" s="245"/>
      <c r="B8" s="245"/>
      <c r="D8" s="266"/>
      <c r="F8" s="266"/>
      <c r="H8" s="266"/>
      <c r="J8" s="266"/>
      <c r="L8" s="266"/>
      <c r="N8" s="266"/>
      <c r="P8" s="266"/>
      <c r="R8" s="266"/>
    </row>
    <row r="9" spans="1:18" ht="21.75" customHeight="1" x14ac:dyDescent="0.2">
      <c r="A9" s="116" t="s">
        <v>133</v>
      </c>
      <c r="B9" s="116"/>
      <c r="D9" s="118" cm="1">
        <f t="array" ref="D9:E9">SUMIFS('سود اوراق بهادار'!N:N,'سود اوراق بهادار'!A:A,A9:B9)</f>
        <v>0</v>
      </c>
      <c r="E9" s="119">
        <v>0</v>
      </c>
      <c r="F9" s="118">
        <f>SUMIFS('درآمد ناشی از تغییر قیمت اوراق'!I:I,'درآمد ناشی از تغییر قیمت اوراق'!A:A,A9)</f>
        <v>0</v>
      </c>
      <c r="G9" s="119"/>
      <c r="H9" s="120" cm="1">
        <f t="array" ref="H9:I9">SUMIFS('درآمد ناشی از فروش'!I:I,'درآمد ناشی از فروش'!A:A,A9:B9)</f>
        <v>0</v>
      </c>
      <c r="I9" s="119">
        <v>0</v>
      </c>
      <c r="J9" s="118">
        <f t="shared" ref="J9:J25" si="0">D9+F9+H9</f>
        <v>0</v>
      </c>
      <c r="K9" s="119"/>
      <c r="L9" s="118" cm="1">
        <f t="array" ref="L9:M9">SUMIFS('سود اوراق بهادار'!T:T,'سود اوراق بهادار'!A:A,A9:B9)</f>
        <v>21823926967</v>
      </c>
      <c r="M9" s="119">
        <v>0</v>
      </c>
      <c r="N9" s="118" cm="1">
        <f t="array" ref="N9:O9">SUMIFS('درآمد ناشی از تغییر قیمت اوراق'!Q:Q,'درآمد ناشی از تغییر قیمت اوراق'!A:A,A9:B9)</f>
        <v>0</v>
      </c>
      <c r="O9" s="119">
        <v>0</v>
      </c>
      <c r="P9" s="120" cm="1">
        <f t="array" ref="P9:Q9">SUMIFS('درآمد ناشی از فروش'!Q:Q,'درآمد ناشی از فروش'!A:A,A9:B9)</f>
        <v>65577651640</v>
      </c>
      <c r="Q9" s="119">
        <v>0</v>
      </c>
      <c r="R9" s="120">
        <f t="shared" ref="R9:R25" si="1">L9+N9+P9</f>
        <v>87401578607</v>
      </c>
    </row>
    <row r="10" spans="1:18" ht="21.75" customHeight="1" x14ac:dyDescent="0.2">
      <c r="A10" s="117" t="s">
        <v>185</v>
      </c>
      <c r="B10" s="117"/>
      <c r="D10" s="118" cm="1">
        <f t="array" ref="D10:E10">SUMIFS('سود اوراق بهادار'!N:N,'سود اوراق بهادار'!A:A,A10:B10)</f>
        <v>0</v>
      </c>
      <c r="E10" s="119">
        <v>0</v>
      </c>
      <c r="F10" s="118">
        <f>SUMIFS('درآمد ناشی از تغییر قیمت اوراق'!I:I,'درآمد ناشی از تغییر قیمت اوراق'!A:A,A10)</f>
        <v>0</v>
      </c>
      <c r="G10" s="119"/>
      <c r="H10" s="120" cm="1">
        <f t="array" ref="H10:I10">SUMIFS('درآمد ناشی از فروش'!I:I,'درآمد ناشی از فروش'!A:A,A10:B10)</f>
        <v>0</v>
      </c>
      <c r="I10" s="119">
        <v>0</v>
      </c>
      <c r="J10" s="118">
        <f t="shared" si="0"/>
        <v>0</v>
      </c>
      <c r="K10" s="119"/>
      <c r="L10" s="118" cm="1">
        <f t="array" ref="L10:M10">SUMIFS('سود اوراق بهادار'!T:T,'سود اوراق بهادار'!A:A,A10:B10)</f>
        <v>634216359</v>
      </c>
      <c r="M10" s="119">
        <v>0</v>
      </c>
      <c r="N10" s="118" cm="1">
        <f t="array" ref="N10:O10">SUMIFS('درآمد ناشی از تغییر قیمت اوراق'!Q:Q,'درآمد ناشی از تغییر قیمت اوراق'!A:A,A10:B10)</f>
        <v>0</v>
      </c>
      <c r="O10" s="119">
        <v>0</v>
      </c>
      <c r="P10" s="120" cm="1">
        <f t="array" ref="P10:Q10">SUMIFS('درآمد ناشی از فروش'!Q:Q,'درآمد ناشی از فروش'!A:A,A10:B10)</f>
        <v>38714798700</v>
      </c>
      <c r="Q10" s="119">
        <v>0</v>
      </c>
      <c r="R10" s="120">
        <f t="shared" si="1"/>
        <v>39349015059</v>
      </c>
    </row>
    <row r="11" spans="1:18" ht="21.75" customHeight="1" x14ac:dyDescent="0.2">
      <c r="A11" s="117" t="s">
        <v>172</v>
      </c>
      <c r="B11" s="215"/>
      <c r="D11" s="118" cm="1">
        <f t="array" ref="D11:E11">SUMIFS('سود اوراق بهادار'!N:N,'سود اوراق بهادار'!A:A,A11:B11)</f>
        <v>0</v>
      </c>
      <c r="E11" s="119">
        <v>0</v>
      </c>
      <c r="F11" s="118">
        <f>SUMIFS('درآمد ناشی از تغییر قیمت اوراق'!I:I,'درآمد ناشی از تغییر قیمت اوراق'!A:A,A11)</f>
        <v>0</v>
      </c>
      <c r="G11" s="119"/>
      <c r="H11" s="120" cm="1">
        <f t="array" ref="H11:I11">SUMIFS('درآمد ناشی از فروش'!I:I,'درآمد ناشی از فروش'!A:A,A11:B11)</f>
        <v>0</v>
      </c>
      <c r="I11" s="119">
        <v>0</v>
      </c>
      <c r="J11" s="118">
        <f t="shared" si="0"/>
        <v>0</v>
      </c>
      <c r="K11" s="119"/>
      <c r="L11" s="118" cm="1">
        <f t="array" ref="L11:M11">SUMIFS('سود اوراق بهادار'!T:T,'سود اوراق بهادار'!A:A,A11:B11)</f>
        <v>11290528897</v>
      </c>
      <c r="M11" s="119">
        <v>0</v>
      </c>
      <c r="N11" s="118" cm="1">
        <f t="array" ref="N11:O11">SUMIFS('درآمد ناشی از تغییر قیمت اوراق'!Q:Q,'درآمد ناشی از تغییر قیمت اوراق'!A:A,A11:B11)</f>
        <v>0</v>
      </c>
      <c r="O11" s="119">
        <v>0</v>
      </c>
      <c r="P11" s="120" cm="1">
        <f t="array" ref="P11:Q11">SUMIFS('درآمد ناشی از فروش'!Q:Q,'درآمد ناشی از فروش'!A:A,A11:B11)</f>
        <v>1884205080</v>
      </c>
      <c r="Q11" s="119">
        <v>0</v>
      </c>
      <c r="R11" s="120">
        <f t="shared" si="1"/>
        <v>13174733977</v>
      </c>
    </row>
    <row r="12" spans="1:18" ht="21.75" customHeight="1" x14ac:dyDescent="0.2">
      <c r="A12" s="117" t="s">
        <v>184</v>
      </c>
      <c r="B12" s="117"/>
      <c r="D12" s="118" cm="1">
        <f t="array" ref="D12:E12">SUMIFS('سود اوراق بهادار'!N:N,'سود اوراق بهادار'!A:A,A12:B12)</f>
        <v>80393917801</v>
      </c>
      <c r="E12" s="119">
        <v>0</v>
      </c>
      <c r="F12" s="118">
        <f>SUMIFS('درآمد ناشی از تغییر قیمت اوراق'!I:I,'درآمد ناشی از تغییر قیمت اوراق'!A:A,A12)</f>
        <v>0</v>
      </c>
      <c r="G12" s="119"/>
      <c r="H12" s="120" cm="1">
        <f t="array" ref="H12:I12">SUMIFS('درآمد ناشی از فروش'!I:I,'درآمد ناشی از فروش'!A:A,A12:B12)</f>
        <v>0</v>
      </c>
      <c r="I12" s="119">
        <v>0</v>
      </c>
      <c r="J12" s="118">
        <f t="shared" si="0"/>
        <v>80393917801</v>
      </c>
      <c r="K12" s="119"/>
      <c r="L12" s="118" cm="1">
        <f t="array" ref="L12:M12">SUMIFS('سود اوراق بهادار'!T:T,'سود اوراق بهادار'!A:A,A12:B12)</f>
        <v>90601068485</v>
      </c>
      <c r="M12" s="119">
        <v>0</v>
      </c>
      <c r="N12" s="118" cm="1">
        <f t="array" ref="N12:O12">SUMIFS('درآمد ناشی از تغییر قیمت اوراق'!Q:Q,'درآمد ناشی از تغییر قیمت اوراق'!A:A,A12:B12)</f>
        <v>-543750000</v>
      </c>
      <c r="O12" s="119">
        <v>0</v>
      </c>
      <c r="P12" s="120" cm="1">
        <f t="array" ref="P12:Q12">SUMIFS('درآمد ناشی از فروش'!Q:Q,'درآمد ناشی از فروش'!A:A,A12:B12)</f>
        <v>0</v>
      </c>
      <c r="Q12" s="119">
        <v>0</v>
      </c>
      <c r="R12" s="120">
        <f t="shared" si="1"/>
        <v>90057318485</v>
      </c>
    </row>
    <row r="13" spans="1:18" ht="21.75" customHeight="1" x14ac:dyDescent="0.2">
      <c r="A13" s="117" t="s">
        <v>174</v>
      </c>
      <c r="B13" s="117"/>
      <c r="D13" s="118" cm="1">
        <f t="array" ref="D13:E13">SUMIFS('سود اوراق بهادار'!N:N,'سود اوراق بهادار'!A:A,A13:B13)</f>
        <v>39262845882</v>
      </c>
      <c r="E13" s="119">
        <v>0</v>
      </c>
      <c r="F13" s="118">
        <f>SUMIFS('درآمد ناشی از تغییر قیمت اوراق'!I:I,'درآمد ناشی از تغییر قیمت اوراق'!A:A,A13)</f>
        <v>15367214188</v>
      </c>
      <c r="G13" s="119"/>
      <c r="H13" s="120" cm="1">
        <f t="array" ref="H13:I13">SUMIFS('درآمد ناشی از فروش'!I:I,'درآمد ناشی از فروش'!A:A,A13:B13)</f>
        <v>0</v>
      </c>
      <c r="I13" s="119">
        <v>0</v>
      </c>
      <c r="J13" s="118">
        <f t="shared" si="0"/>
        <v>54630060070</v>
      </c>
      <c r="K13" s="119"/>
      <c r="L13" s="118" cm="1">
        <f t="array" ref="L13:M13">SUMIFS('سود اوراق بهادار'!T:T,'سود اوراق بهادار'!A:A,A13:B13)</f>
        <v>79492268611</v>
      </c>
      <c r="M13" s="119">
        <v>0</v>
      </c>
      <c r="N13" s="118" cm="1">
        <f t="array" ref="N13:O13">SUMIFS('درآمد ناشی از تغییر قیمت اوراق'!Q:Q,'درآمد ناشی از تغییر قیمت اوراق'!A:A,A13:B13)</f>
        <v>24110629156</v>
      </c>
      <c r="O13" s="119">
        <v>0</v>
      </c>
      <c r="P13" s="120" cm="1">
        <f t="array" ref="P13:Q13">SUMIFS('درآمد ناشی از فروش'!Q:Q,'درآمد ناشی از فروش'!A:A,A13:B13)</f>
        <v>0</v>
      </c>
      <c r="Q13" s="119">
        <v>0</v>
      </c>
      <c r="R13" s="120">
        <f t="shared" si="1"/>
        <v>103602897767</v>
      </c>
    </row>
    <row r="14" spans="1:18" ht="21.75" customHeight="1" x14ac:dyDescent="0.2">
      <c r="A14" s="117" t="s">
        <v>134</v>
      </c>
      <c r="B14" s="215"/>
      <c r="D14" s="118" cm="1">
        <f t="array" ref="D14:E14">SUMIFS('سود اوراق بهادار'!N:N,'سود اوراق بهادار'!A:A,A14:B14)</f>
        <v>63387855303</v>
      </c>
      <c r="E14" s="119">
        <v>0</v>
      </c>
      <c r="F14" s="118">
        <f>SUMIFS('درآمد ناشی از تغییر قیمت اوراق'!I:I,'درآمد ناشی از تغییر قیمت اوراق'!A:A,A14)</f>
        <v>-39633423139</v>
      </c>
      <c r="G14" s="119"/>
      <c r="H14" s="120" cm="1">
        <f t="array" ref="H14:I14">SUMIFS('درآمد ناشی از فروش'!I:I,'درآمد ناشی از فروش'!A:A,A14:B14)</f>
        <v>0</v>
      </c>
      <c r="I14" s="119">
        <v>0</v>
      </c>
      <c r="J14" s="118">
        <f t="shared" si="0"/>
        <v>23754432164</v>
      </c>
      <c r="K14" s="119"/>
      <c r="L14" s="118" cm="1">
        <f t="array" ref="L14:M14">SUMIFS('سود اوراق بهادار'!T:T,'سود اوراق بهادار'!A:A,A14:B14)</f>
        <v>136052571119</v>
      </c>
      <c r="M14" s="119">
        <v>0</v>
      </c>
      <c r="N14" s="118" cm="1">
        <f t="array" ref="N14:O14">SUMIFS('درآمد ناشی از تغییر قیمت اوراق'!Q:Q,'درآمد ناشی از تغییر قیمت اوراق'!A:A,A14:B14)</f>
        <v>-25827333947</v>
      </c>
      <c r="O14" s="119">
        <v>0</v>
      </c>
      <c r="P14" s="120" cm="1">
        <f t="array" ref="P14:Q14">SUMIFS('درآمد ناشی از فروش'!Q:Q,'درآمد ناشی از فروش'!A:A,A14:B14)</f>
        <v>0</v>
      </c>
      <c r="Q14" s="119">
        <v>0</v>
      </c>
      <c r="R14" s="120">
        <f t="shared" si="1"/>
        <v>110225237172</v>
      </c>
    </row>
    <row r="15" spans="1:18" ht="21.75" customHeight="1" x14ac:dyDescent="0.2">
      <c r="A15" s="117" t="s">
        <v>128</v>
      </c>
      <c r="B15" s="117"/>
      <c r="D15" s="118" cm="1">
        <f t="array" ref="D15:E15">SUMIFS('سود اوراق بهادار'!N:N,'سود اوراق بهادار'!A:A,A15:B15)</f>
        <v>40091783252</v>
      </c>
      <c r="E15" s="119">
        <v>0</v>
      </c>
      <c r="F15" s="118">
        <f>SUMIFS('درآمد ناشی از تغییر قیمت اوراق'!I:I,'درآمد ناشی از تغییر قیمت اوراق'!A:A,A15)</f>
        <v>0</v>
      </c>
      <c r="G15" s="119"/>
      <c r="H15" s="120" cm="1">
        <f t="array" ref="H15:I15">SUMIFS('درآمد ناشی از فروش'!I:I,'درآمد ناشی از فروش'!A:A,A15:B15)</f>
        <v>0</v>
      </c>
      <c r="I15" s="119">
        <v>0</v>
      </c>
      <c r="J15" s="118">
        <f t="shared" si="0"/>
        <v>40091783252</v>
      </c>
      <c r="K15" s="119"/>
      <c r="L15" s="118" cm="1">
        <f t="array" ref="L15:M15">SUMIFS('سود اوراق بهادار'!T:T,'سود اوراق بهادار'!A:A,A15:B15)</f>
        <v>79642492986</v>
      </c>
      <c r="M15" s="119">
        <v>0</v>
      </c>
      <c r="N15" s="118" cm="1">
        <f t="array" ref="N15:O15">SUMIFS('درآمد ناشی از تغییر قیمت اوراق'!Q:Q,'درآمد ناشی از تغییر قیمت اوراق'!A:A,A15:B15)</f>
        <v>0</v>
      </c>
      <c r="O15" s="119">
        <v>0</v>
      </c>
      <c r="P15" s="120" cm="1">
        <f t="array" ref="P15:Q15">SUMIFS('درآمد ناشی از فروش'!Q:Q,'درآمد ناشی از فروش'!A:A,A15:B15)</f>
        <v>0</v>
      </c>
      <c r="Q15" s="119">
        <v>0</v>
      </c>
      <c r="R15" s="120">
        <f t="shared" si="1"/>
        <v>79642492986</v>
      </c>
    </row>
    <row r="16" spans="1:18" ht="21.75" customHeight="1" x14ac:dyDescent="0.2">
      <c r="A16" s="117" t="s">
        <v>173</v>
      </c>
      <c r="B16" s="117"/>
      <c r="D16" s="118" cm="1">
        <f t="array" ref="D16:E16">SUMIFS('سود اوراق بهادار'!N:N,'سود اوراق بهادار'!A:A,A16:B16)</f>
        <v>11673256936</v>
      </c>
      <c r="E16" s="119">
        <v>0</v>
      </c>
      <c r="F16" s="118">
        <f>SUMIFS('درآمد ناشی از تغییر قیمت اوراق'!I:I,'درآمد ناشی از تغییر قیمت اوراق'!A:A,A16)</f>
        <v>0</v>
      </c>
      <c r="G16" s="119"/>
      <c r="H16" s="120" cm="1">
        <f t="array" ref="H16:I16">SUMIFS('درآمد ناشی از فروش'!I:I,'درآمد ناشی از فروش'!A:A,A16:B16)</f>
        <v>0</v>
      </c>
      <c r="I16" s="119">
        <v>0</v>
      </c>
      <c r="J16" s="118">
        <f t="shared" si="0"/>
        <v>11673256936</v>
      </c>
      <c r="K16" s="119"/>
      <c r="L16" s="118" cm="1">
        <f t="array" ref="L16:M16">SUMIFS('سود اوراق بهادار'!T:T,'سود اوراق بهادار'!A:A,A16:B16)</f>
        <v>22540588942</v>
      </c>
      <c r="M16" s="119">
        <v>0</v>
      </c>
      <c r="N16" s="118" cm="1">
        <f t="array" ref="N16:O16">SUMIFS('درآمد ناشی از تغییر قیمت اوراق'!Q:Q,'درآمد ناشی از تغییر قیمت اوراق'!A:A,A16:B16)</f>
        <v>0</v>
      </c>
      <c r="O16" s="119">
        <v>0</v>
      </c>
      <c r="P16" s="120" cm="1">
        <f t="array" ref="P16:Q16">SUMIFS('درآمد ناشی از فروش'!Q:Q,'درآمد ناشی از فروش'!A:A,A16:B16)</f>
        <v>0</v>
      </c>
      <c r="Q16" s="119">
        <v>0</v>
      </c>
      <c r="R16" s="120">
        <f t="shared" si="1"/>
        <v>22540588942</v>
      </c>
    </row>
    <row r="17" spans="1:18" ht="21.75" customHeight="1" x14ac:dyDescent="0.2">
      <c r="A17" s="117" t="s">
        <v>37</v>
      </c>
      <c r="B17" s="117"/>
      <c r="D17" s="118" cm="1">
        <f t="array" ref="D17:E17">SUMIFS('سود اوراق بهادار'!N:N,'سود اوراق بهادار'!A:A,A17:B17)</f>
        <v>10198937224</v>
      </c>
      <c r="E17" s="119">
        <v>0</v>
      </c>
      <c r="F17" s="118">
        <f>SUMIFS('درآمد ناشی از تغییر قیمت اوراق'!I:I,'درآمد ناشی از تغییر قیمت اوراق'!A:A,A17)</f>
        <v>2483718219</v>
      </c>
      <c r="G17" s="119"/>
      <c r="H17" s="120" cm="1">
        <f t="array" ref="H17:I17">SUMIFS('درآمد ناشی از فروش'!I:I,'درآمد ناشی از فروش'!A:A,A17:B17)</f>
        <v>0</v>
      </c>
      <c r="I17" s="119">
        <v>0</v>
      </c>
      <c r="J17" s="118">
        <f t="shared" si="0"/>
        <v>12682655443</v>
      </c>
      <c r="K17" s="119"/>
      <c r="L17" s="118" cm="1">
        <f t="array" ref="L17:M17">SUMIFS('سود اوراق بهادار'!T:T,'سود اوراق بهادار'!A:A,A17:B17)</f>
        <v>19686030889</v>
      </c>
      <c r="M17" s="119">
        <v>0</v>
      </c>
      <c r="N17" s="118" cm="1">
        <f t="array" ref="N17:O17">SUMIFS('درآمد ناشی از تغییر قیمت اوراق'!Q:Q,'درآمد ناشی از تغییر قیمت اوراق'!A:A,A17:B17)</f>
        <v>4666651051</v>
      </c>
      <c r="O17" s="119">
        <v>0</v>
      </c>
      <c r="P17" s="120" cm="1">
        <f t="array" ref="P17:Q17">SUMIFS('درآمد ناشی از فروش'!Q:Q,'درآمد ناشی از فروش'!A:A,A17:B17)</f>
        <v>0</v>
      </c>
      <c r="Q17" s="119">
        <v>0</v>
      </c>
      <c r="R17" s="120">
        <f t="shared" si="1"/>
        <v>24352681940</v>
      </c>
    </row>
    <row r="18" spans="1:18" ht="21.75" customHeight="1" x14ac:dyDescent="0.2">
      <c r="A18" s="117" t="s">
        <v>43</v>
      </c>
      <c r="B18" s="117"/>
      <c r="D18" s="118" cm="1">
        <f t="array" ref="D18:E18">SUMIFS('سود اوراق بهادار'!N:N,'سود اوراق بهادار'!A:A,A18:B18)</f>
        <v>19555550993</v>
      </c>
      <c r="E18" s="119">
        <v>0</v>
      </c>
      <c r="F18" s="118">
        <f>SUMIFS('درآمد ناشی از تغییر قیمت اوراق'!I:I,'درآمد ناشی از تغییر قیمت اوراق'!A:A,A18)</f>
        <v>0</v>
      </c>
      <c r="G18" s="119"/>
      <c r="H18" s="120" cm="1">
        <f t="array" ref="H18:I18">SUMIFS('درآمد ناشی از فروش'!I:I,'درآمد ناشی از فروش'!A:A,A18:B18)</f>
        <v>0</v>
      </c>
      <c r="I18" s="119">
        <v>0</v>
      </c>
      <c r="J18" s="118">
        <f t="shared" si="0"/>
        <v>19555550993</v>
      </c>
      <c r="K18" s="119"/>
      <c r="L18" s="118" cm="1">
        <f t="array" ref="L18:M18">SUMIFS('سود اوراق بهادار'!T:T,'سود اوراق بهادار'!A:A,A18:B18)</f>
        <v>38112916650</v>
      </c>
      <c r="M18" s="119">
        <v>0</v>
      </c>
      <c r="N18" s="118" cm="1">
        <f t="array" ref="N18:O18">SUMIFS('درآمد ناشی از تغییر قیمت اوراق'!Q:Q,'درآمد ناشی از تغییر قیمت اوراق'!A:A,A18:B18)</f>
        <v>0</v>
      </c>
      <c r="O18" s="119">
        <v>0</v>
      </c>
      <c r="P18" s="120" cm="1">
        <f t="array" ref="P18:Q18">SUMIFS('درآمد ناشی از فروش'!Q:Q,'درآمد ناشی از فروش'!A:A,A18:B18)</f>
        <v>0</v>
      </c>
      <c r="Q18" s="119">
        <v>0</v>
      </c>
      <c r="R18" s="120">
        <f t="shared" si="1"/>
        <v>38112916650</v>
      </c>
    </row>
    <row r="19" spans="1:18" ht="21.75" customHeight="1" x14ac:dyDescent="0.2">
      <c r="A19" s="117" t="s">
        <v>132</v>
      </c>
      <c r="B19" s="117"/>
      <c r="D19" s="118" cm="1">
        <f t="array" ref="D19:E19">SUMIFS('سود اوراق بهادار'!N:N,'سود اوراق بهادار'!A:A,A19:B19)</f>
        <v>40441003462</v>
      </c>
      <c r="E19" s="119">
        <v>0</v>
      </c>
      <c r="F19" s="118">
        <f>SUMIFS('درآمد ناشی از تغییر قیمت اوراق'!I:I,'درآمد ناشی از تغییر قیمت اوراق'!A:A,A19)</f>
        <v>0</v>
      </c>
      <c r="G19" s="119"/>
      <c r="H19" s="120" cm="1">
        <f t="array" ref="H19:I19">SUMIFS('درآمد ناشی از فروش'!I:I,'درآمد ناشی از فروش'!A:A,A19:B19)</f>
        <v>0</v>
      </c>
      <c r="I19" s="119">
        <v>0</v>
      </c>
      <c r="J19" s="118">
        <f t="shared" si="0"/>
        <v>40441003462</v>
      </c>
      <c r="K19" s="119"/>
      <c r="L19" s="118" cm="1">
        <f t="array" ref="L19:M19">SUMIFS('سود اوراق بهادار'!T:T,'سود اوراق بهادار'!A:A,A19:B19)</f>
        <v>78475396398</v>
      </c>
      <c r="M19" s="119">
        <v>0</v>
      </c>
      <c r="N19" s="118" cm="1">
        <f t="array" ref="N19:O19">SUMIFS('درآمد ناشی از تغییر قیمت اوراق'!Q:Q,'درآمد ناشی از تغییر قیمت اوراق'!A:A,A19:B19)</f>
        <v>0</v>
      </c>
      <c r="O19" s="119">
        <v>0</v>
      </c>
      <c r="P19" s="120" cm="1">
        <f t="array" ref="P19:Q19">SUMIFS('درآمد ناشی از فروش'!Q:Q,'درآمد ناشی از فروش'!A:A,A19:B19)</f>
        <v>0</v>
      </c>
      <c r="Q19" s="119">
        <v>0</v>
      </c>
      <c r="R19" s="120">
        <f t="shared" si="1"/>
        <v>78475396398</v>
      </c>
    </row>
    <row r="20" spans="1:18" ht="21.75" customHeight="1" x14ac:dyDescent="0.2">
      <c r="A20" s="117" t="s">
        <v>34</v>
      </c>
      <c r="B20" s="117"/>
      <c r="D20" s="118" cm="1">
        <f t="array" ref="D20:E20">SUMIFS('سود اوراق بهادار'!N:N,'سود اوراق بهادار'!A:A,A20:B20)</f>
        <v>34890489548</v>
      </c>
      <c r="E20" s="119">
        <v>0</v>
      </c>
      <c r="F20" s="118">
        <f>SUMIFS('درآمد ناشی از تغییر قیمت اوراق'!I:I,'درآمد ناشی از تغییر قیمت اوراق'!A:A,A20)</f>
        <v>0</v>
      </c>
      <c r="G20" s="119"/>
      <c r="H20" s="120" cm="1">
        <f t="array" ref="H20:I20">SUMIFS('درآمد ناشی از فروش'!I:I,'درآمد ناشی از فروش'!A:A,A20:B20)</f>
        <v>0</v>
      </c>
      <c r="I20" s="119">
        <v>0</v>
      </c>
      <c r="J20" s="118">
        <f t="shared" si="0"/>
        <v>34890489548</v>
      </c>
      <c r="K20" s="119"/>
      <c r="L20" s="118" cm="1">
        <f t="array" ref="L20:M20">SUMIFS('سود اوراق بهادار'!T:T,'سود اوراق بهادار'!A:A,A20:B20)</f>
        <v>67553396098</v>
      </c>
      <c r="M20" s="119">
        <v>0</v>
      </c>
      <c r="N20" s="118" cm="1">
        <f t="array" ref="N20:O20">SUMIFS('درآمد ناشی از تغییر قیمت اوراق'!Q:Q,'درآمد ناشی از تغییر قیمت اوراق'!A:A,A20:B20)</f>
        <v>0</v>
      </c>
      <c r="O20" s="119">
        <v>0</v>
      </c>
      <c r="P20" s="120" cm="1">
        <f t="array" ref="P20:Q20">SUMIFS('درآمد ناشی از فروش'!Q:Q,'درآمد ناشی از فروش'!A:A,A20:B20)</f>
        <v>0</v>
      </c>
      <c r="Q20" s="119">
        <v>0</v>
      </c>
      <c r="R20" s="120">
        <f t="shared" si="1"/>
        <v>67553396098</v>
      </c>
    </row>
    <row r="21" spans="1:18" ht="21.75" customHeight="1" x14ac:dyDescent="0.2">
      <c r="A21" s="117" t="s">
        <v>40</v>
      </c>
      <c r="B21" s="117"/>
      <c r="D21" s="118" cm="1">
        <f t="array" ref="D21:E21">SUMIFS('سود اوراق بهادار'!N:N,'سود اوراق بهادار'!A:A,A21:B21)</f>
        <v>36012321680</v>
      </c>
      <c r="E21" s="119">
        <v>0</v>
      </c>
      <c r="F21" s="118">
        <f>SUMIFS('درآمد ناشی از تغییر قیمت اوراق'!I:I,'درآمد ناشی از تغییر قیمت اوراق'!A:A,A21)</f>
        <v>40942577812</v>
      </c>
      <c r="G21" s="119"/>
      <c r="H21" s="120" cm="1">
        <f t="array" ref="H21:I21">SUMIFS('درآمد ناشی از فروش'!I:I,'درآمد ناشی از فروش'!A:A,A21:B21)</f>
        <v>0</v>
      </c>
      <c r="I21" s="119">
        <v>0</v>
      </c>
      <c r="J21" s="118">
        <f t="shared" si="0"/>
        <v>76954899492</v>
      </c>
      <c r="K21" s="119"/>
      <c r="L21" s="118" cm="1">
        <f t="array" ref="L21:M21">SUMIFS('سود اوراق بهادار'!T:T,'سود اوراق بهادار'!A:A,A21:B21)</f>
        <v>69653353713</v>
      </c>
      <c r="M21" s="119">
        <v>0</v>
      </c>
      <c r="N21" s="118" cm="1">
        <f t="array" ref="N21:O21">SUMIFS('درآمد ناشی از تغییر قیمت اوراق'!Q:Q,'درآمد ناشی از تغییر قیمت اوراق'!A:A,A21:B21)</f>
        <v>64794253912</v>
      </c>
      <c r="O21" s="119">
        <v>0</v>
      </c>
      <c r="P21" s="120" cm="1">
        <f t="array" ref="P21:Q21">SUMIFS('درآمد ناشی از فروش'!Q:Q,'درآمد ناشی از فروش'!A:A,A21:B21)</f>
        <v>0</v>
      </c>
      <c r="Q21" s="119">
        <v>0</v>
      </c>
      <c r="R21" s="120">
        <f t="shared" si="1"/>
        <v>134447607625</v>
      </c>
    </row>
    <row r="22" spans="1:18" ht="21.75" customHeight="1" x14ac:dyDescent="0.2">
      <c r="A22" s="117" t="s">
        <v>146</v>
      </c>
      <c r="B22" s="117"/>
      <c r="D22" s="118" cm="1">
        <f t="array" ref="D22:E22">SUMIFS('سود اوراق بهادار'!N:N,'سود اوراق بهادار'!A:A,A22:B22)</f>
        <v>9590725760</v>
      </c>
      <c r="E22" s="119">
        <v>0</v>
      </c>
      <c r="F22" s="118">
        <f>SUMIFS('درآمد ناشی از تغییر قیمت اوراق'!I:I,'درآمد ناشی از تغییر قیمت اوراق'!A:A,A22)</f>
        <v>0</v>
      </c>
      <c r="G22" s="119"/>
      <c r="H22" s="120" cm="1">
        <f t="array" ref="H22:I22">SUMIFS('درآمد ناشی از فروش'!I:I,'درآمد ناشی از فروش'!A:A,A22:B22)</f>
        <v>0</v>
      </c>
      <c r="I22" s="119">
        <v>0</v>
      </c>
      <c r="J22" s="118">
        <f t="shared" si="0"/>
        <v>9590725760</v>
      </c>
      <c r="K22" s="119"/>
      <c r="L22" s="118" cm="1">
        <f t="array" ref="L22:M22">SUMIFS('سود اوراق بهادار'!T:T,'سود اوراق بهادار'!A:A,A22:B22)</f>
        <v>19357236067</v>
      </c>
      <c r="M22" s="119">
        <v>0</v>
      </c>
      <c r="N22" s="118" cm="1">
        <f t="array" ref="N22:O22">SUMIFS('درآمد ناشی از تغییر قیمت اوراق'!Q:Q,'درآمد ناشی از تغییر قیمت اوراق'!A:A,A22:B22)</f>
        <v>0</v>
      </c>
      <c r="O22" s="119">
        <v>0</v>
      </c>
      <c r="P22" s="120" cm="1">
        <f t="array" ref="P22:Q22">SUMIFS('درآمد ناشی از فروش'!Q:Q,'درآمد ناشی از فروش'!A:A,A22:B22)</f>
        <v>0</v>
      </c>
      <c r="Q22" s="119">
        <v>0</v>
      </c>
      <c r="R22" s="120">
        <f t="shared" si="1"/>
        <v>19357236067</v>
      </c>
    </row>
    <row r="23" spans="1:18" ht="21.75" customHeight="1" x14ac:dyDescent="0.2">
      <c r="A23" s="117" t="s">
        <v>145</v>
      </c>
      <c r="B23" s="117"/>
      <c r="D23" s="118" cm="1">
        <f t="array" ref="D23:E23">SUMIFS('سود اوراق بهادار'!N:N,'سود اوراق بهادار'!A:A,A23:B23)</f>
        <v>63868888891</v>
      </c>
      <c r="E23" s="119">
        <v>0</v>
      </c>
      <c r="F23" s="118">
        <f>SUMIFS('درآمد ناشی از تغییر قیمت اوراق'!I:I,'درآمد ناشی از تغییر قیمت اوراق'!A:A,A23)</f>
        <v>0</v>
      </c>
      <c r="G23" s="119"/>
      <c r="H23" s="120" cm="1">
        <f t="array" ref="H23:I23">SUMIFS('درآمد ناشی از فروش'!I:I,'درآمد ناشی از فروش'!A:A,A23:B23)</f>
        <v>0</v>
      </c>
      <c r="I23" s="119">
        <v>0</v>
      </c>
      <c r="J23" s="118">
        <f t="shared" si="0"/>
        <v>63868888891</v>
      </c>
      <c r="K23" s="119"/>
      <c r="L23" s="118" cm="1">
        <f t="array" ref="L23:M23">SUMIFS('سود اوراق بهادار'!T:T,'سود اوراق بهادار'!A:A,A23:B23)</f>
        <v>128908404916</v>
      </c>
      <c r="M23" s="119">
        <v>0</v>
      </c>
      <c r="N23" s="118" cm="1">
        <f t="array" ref="N23:O23">SUMIFS('درآمد ناشی از تغییر قیمت اوراق'!Q:Q,'درآمد ناشی از تغییر قیمت اوراق'!A:A,A23:B23)</f>
        <v>0</v>
      </c>
      <c r="O23" s="119">
        <v>0</v>
      </c>
      <c r="P23" s="120" cm="1">
        <f t="array" ref="P23:Q23">SUMIFS('درآمد ناشی از فروش'!Q:Q,'درآمد ناشی از فروش'!A:A,A23:B23)</f>
        <v>0</v>
      </c>
      <c r="Q23" s="119">
        <v>0</v>
      </c>
      <c r="R23" s="120">
        <f t="shared" si="1"/>
        <v>128908404916</v>
      </c>
    </row>
    <row r="24" spans="1:18" ht="21.75" customHeight="1" x14ac:dyDescent="0.2">
      <c r="A24" s="117" t="s">
        <v>144</v>
      </c>
      <c r="B24" s="117"/>
      <c r="D24" s="118" cm="1">
        <f t="array" ref="D24:E24">SUMIFS('سود اوراق بهادار'!N:N,'سود اوراق بهادار'!A:A,A24:B24)</f>
        <v>29466985279</v>
      </c>
      <c r="E24" s="119">
        <v>0</v>
      </c>
      <c r="F24" s="118">
        <f>SUMIFS('درآمد ناشی از تغییر قیمت اوراق'!I:I,'درآمد ناشی از تغییر قیمت اوراق'!A:A,A24)</f>
        <v>0</v>
      </c>
      <c r="G24" s="119"/>
      <c r="H24" s="120" cm="1">
        <f t="array" ref="H24:I24">SUMIFS('درآمد ناشی از فروش'!I:I,'درآمد ناشی از فروش'!A:A,A24:B24)</f>
        <v>0</v>
      </c>
      <c r="I24" s="119">
        <v>0</v>
      </c>
      <c r="J24" s="118">
        <f t="shared" si="0"/>
        <v>29466985279</v>
      </c>
      <c r="K24" s="119"/>
      <c r="L24" s="118" cm="1">
        <f t="array" ref="L24:M24">SUMIFS('سود اوراق بهادار'!T:T,'سود اوراق بهادار'!A:A,A24:B24)</f>
        <v>59474059059</v>
      </c>
      <c r="M24" s="119">
        <v>0</v>
      </c>
      <c r="N24" s="118" cm="1">
        <f t="array" ref="N24:O24">SUMIFS('درآمد ناشی از تغییر قیمت اوراق'!Q:Q,'درآمد ناشی از تغییر قیمت اوراق'!A:A,A24:B24)</f>
        <v>0</v>
      </c>
      <c r="O24" s="119">
        <v>0</v>
      </c>
      <c r="P24" s="120" cm="1">
        <f t="array" ref="P24:Q24">SUMIFS('درآمد ناشی از فروش'!Q:Q,'درآمد ناشی از فروش'!A:A,A24:B24)</f>
        <v>0</v>
      </c>
      <c r="Q24" s="119">
        <v>0</v>
      </c>
      <c r="R24" s="120">
        <f t="shared" si="1"/>
        <v>59474059059</v>
      </c>
    </row>
    <row r="25" spans="1:18" ht="21.75" customHeight="1" x14ac:dyDescent="0.2">
      <c r="A25" s="117" t="s">
        <v>31</v>
      </c>
      <c r="B25" s="117"/>
      <c r="D25" s="118" cm="1">
        <f t="array" ref="D25:E25">SUMIFS('سود اوراق بهادار'!N:N,'سود اوراق بهادار'!A:A,A25:B25)</f>
        <v>0</v>
      </c>
      <c r="E25" s="119">
        <v>0</v>
      </c>
      <c r="F25" s="118">
        <f>SUMIFS('درآمد ناشی از تغییر قیمت اوراق'!I:I,'درآمد ناشی از تغییر قیمت اوراق'!A:A,A25)</f>
        <v>1743859868</v>
      </c>
      <c r="G25" s="119"/>
      <c r="H25" s="120" cm="1">
        <f t="array" ref="H25:I25">SUMIFS('درآمد ناشی از فروش'!I:I,'درآمد ناشی از فروش'!A:A,A25:B25)</f>
        <v>0</v>
      </c>
      <c r="I25" s="119">
        <v>0</v>
      </c>
      <c r="J25" s="118">
        <f t="shared" si="0"/>
        <v>1743859868</v>
      </c>
      <c r="K25" s="119"/>
      <c r="L25" s="118" cm="1">
        <f t="array" ref="L25:M25">SUMIFS('سود اوراق بهادار'!T:T,'سود اوراق بهادار'!A:A,A25:B25)</f>
        <v>0</v>
      </c>
      <c r="M25" s="119">
        <v>0</v>
      </c>
      <c r="N25" s="118" cm="1">
        <f t="array" ref="N25:O25">SUMIFS('درآمد ناشی از تغییر قیمت اوراق'!Q:Q,'درآمد ناشی از تغییر قیمت اوراق'!A:A,A25:B25)</f>
        <v>3233585806</v>
      </c>
      <c r="O25" s="119">
        <v>0</v>
      </c>
      <c r="P25" s="120" cm="1">
        <f t="array" ref="P25:Q25">SUMIFS('درآمد ناشی از فروش'!Q:Q,'درآمد ناشی از فروش'!A:A,A25:B25)</f>
        <v>0</v>
      </c>
      <c r="Q25" s="119">
        <v>0</v>
      </c>
      <c r="R25" s="120">
        <f t="shared" si="1"/>
        <v>3233585806</v>
      </c>
    </row>
    <row r="26" spans="1:18" ht="21.75" thickBot="1" x14ac:dyDescent="0.25">
      <c r="A26" s="244"/>
      <c r="B26" s="244"/>
      <c r="D26" s="71">
        <f>SUM(D9:D25)</f>
        <v>478834562011</v>
      </c>
      <c r="E26" s="63"/>
      <c r="F26" s="71">
        <f>SUM(F9:F25)</f>
        <v>20903946948</v>
      </c>
      <c r="G26" s="63"/>
      <c r="H26" s="27">
        <f>SUM(H9:H25)</f>
        <v>0</v>
      </c>
      <c r="I26" s="63"/>
      <c r="J26" s="71">
        <f>SUM(J9:J25)</f>
        <v>499738508959</v>
      </c>
      <c r="K26" s="63"/>
      <c r="L26" s="71">
        <f>SUM(L9:L25)</f>
        <v>923298456156</v>
      </c>
      <c r="M26" s="63"/>
      <c r="N26" s="71">
        <f>SUM(N9:N25)</f>
        <v>70434035978</v>
      </c>
      <c r="O26" s="63"/>
      <c r="P26" s="71">
        <f>SUM(P9:P25)</f>
        <v>106176655420</v>
      </c>
      <c r="Q26" s="63"/>
      <c r="R26" s="71">
        <f>SUM(R9:R25)</f>
        <v>1099909147554</v>
      </c>
    </row>
    <row r="27" spans="1:18" ht="13.5" thickTop="1" x14ac:dyDescent="0.2"/>
  </sheetData>
  <sortState xmlns:xlrd2="http://schemas.microsoft.com/office/spreadsheetml/2017/richdata2" ref="B9:R25">
    <sortCondition descending="1" ref="R9:R25"/>
  </sortState>
  <mergeCells count="16">
    <mergeCell ref="A7:B8"/>
    <mergeCell ref="A26:B26"/>
    <mergeCell ref="A1:R1"/>
    <mergeCell ref="A2:R2"/>
    <mergeCell ref="A3:R3"/>
    <mergeCell ref="B5:R5"/>
    <mergeCell ref="D6:J6"/>
    <mergeCell ref="L6:R6"/>
    <mergeCell ref="H7:H8"/>
    <mergeCell ref="F7:F8"/>
    <mergeCell ref="D7:D8"/>
    <mergeCell ref="R7:R8"/>
    <mergeCell ref="P7:P8"/>
    <mergeCell ref="N7:N8"/>
    <mergeCell ref="L7:L8"/>
    <mergeCell ref="J7:J8"/>
  </mergeCells>
  <phoneticPr fontId="22" type="noConversion"/>
  <pageMargins left="0.39" right="0.39" top="0.39" bottom="0.39" header="0" footer="0"/>
  <pageSetup paperSize="9" scale="65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6" tint="0.59999389629810485"/>
    <pageSetUpPr fitToPage="1"/>
  </sheetPr>
  <dimension ref="A1:N49"/>
  <sheetViews>
    <sheetView rightToLeft="1" view="pageBreakPreview" zoomScaleNormal="85" zoomScaleSheetLayoutView="100" workbookViewId="0">
      <selection activeCell="O24" sqref="O24"/>
    </sheetView>
  </sheetViews>
  <sheetFormatPr defaultRowHeight="12.75" x14ac:dyDescent="0.2"/>
  <cols>
    <col min="1" max="1" width="5.140625" customWidth="1"/>
    <col min="2" max="2" width="20.140625" customWidth="1"/>
    <col min="3" max="3" width="1.28515625" customWidth="1"/>
    <col min="4" max="4" width="26.5703125" bestFit="1" customWidth="1"/>
    <col min="5" max="5" width="1.28515625" customWidth="1"/>
    <col min="6" max="6" width="14.28515625" customWidth="1"/>
    <col min="7" max="7" width="1.28515625" customWidth="1"/>
    <col min="8" max="8" width="26.5703125" bestFit="1" customWidth="1"/>
    <col min="9" max="9" width="1.28515625" customWidth="1"/>
    <col min="10" max="10" width="14.7109375" customWidth="1"/>
    <col min="11" max="11" width="0.28515625" hidden="1" customWidth="1"/>
    <col min="12" max="12" width="21.7109375" bestFit="1" customWidth="1"/>
    <col min="13" max="13" width="23.28515625" bestFit="1" customWidth="1"/>
    <col min="14" max="14" width="15" bestFit="1" customWidth="1"/>
  </cols>
  <sheetData>
    <row r="1" spans="1:14" ht="29.1" customHeight="1" x14ac:dyDescent="0.2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</row>
    <row r="2" spans="1:14" ht="21.75" customHeight="1" x14ac:dyDescent="0.2">
      <c r="A2" s="249" t="s">
        <v>58</v>
      </c>
      <c r="B2" s="249"/>
      <c r="C2" s="249"/>
      <c r="D2" s="249"/>
      <c r="E2" s="249"/>
      <c r="F2" s="249"/>
      <c r="G2" s="249"/>
      <c r="H2" s="249"/>
      <c r="I2" s="249"/>
      <c r="J2" s="249"/>
    </row>
    <row r="3" spans="1:14" ht="21.75" customHeight="1" x14ac:dyDescent="0.2">
      <c r="A3" s="249" t="str">
        <f>سهام!A3</f>
        <v>برای ماه منتهی به 1404/01/31</v>
      </c>
      <c r="B3" s="249"/>
      <c r="C3" s="249"/>
      <c r="D3" s="249"/>
      <c r="E3" s="249"/>
      <c r="F3" s="249"/>
      <c r="G3" s="249"/>
      <c r="H3" s="249"/>
      <c r="I3" s="249"/>
      <c r="J3" s="249"/>
    </row>
    <row r="4" spans="1:14" ht="14.45" customHeight="1" x14ac:dyDescent="0.2"/>
    <row r="5" spans="1:14" ht="19.5" customHeight="1" x14ac:dyDescent="0.2">
      <c r="A5" s="25" t="s">
        <v>96</v>
      </c>
      <c r="B5" s="274" t="s">
        <v>97</v>
      </c>
      <c r="C5" s="274"/>
      <c r="D5" s="274"/>
      <c r="E5" s="274"/>
      <c r="F5" s="274"/>
      <c r="G5" s="274"/>
      <c r="H5" s="274"/>
      <c r="I5" s="274"/>
      <c r="J5" s="274"/>
    </row>
    <row r="6" spans="1:14" ht="14.45" customHeight="1" x14ac:dyDescent="0.2">
      <c r="D6" s="266" t="s">
        <v>77</v>
      </c>
      <c r="E6" s="266"/>
      <c r="F6" s="266"/>
      <c r="H6" s="266" t="s">
        <v>78</v>
      </c>
      <c r="I6" s="266"/>
      <c r="J6" s="266"/>
    </row>
    <row r="7" spans="1:14" ht="36.4" customHeight="1" x14ac:dyDescent="0.2">
      <c r="A7" s="266" t="s">
        <v>98</v>
      </c>
      <c r="B7" s="266"/>
      <c r="D7" s="28" t="s">
        <v>99</v>
      </c>
      <c r="E7" s="2"/>
      <c r="F7" s="28" t="s">
        <v>100</v>
      </c>
      <c r="H7" s="28" t="s">
        <v>99</v>
      </c>
      <c r="I7" s="2"/>
      <c r="J7" s="45" t="s">
        <v>100</v>
      </c>
    </row>
    <row r="8" spans="1:14" ht="21.75" customHeight="1" x14ac:dyDescent="0.45">
      <c r="A8" s="121" t="s">
        <v>120</v>
      </c>
      <c r="D8" s="154">
        <v>148205736222</v>
      </c>
      <c r="E8" s="154"/>
      <c r="F8" s="158">
        <f t="shared" ref="F8:F15" si="0">D8/$D$16</f>
        <v>0.45834050359491757</v>
      </c>
      <c r="G8" s="154"/>
      <c r="H8" s="154">
        <v>255459028593</v>
      </c>
      <c r="I8" s="154"/>
      <c r="J8" s="158">
        <f t="shared" ref="J8:J15" si="1">H8/$H$16</f>
        <v>0.47300725555633211</v>
      </c>
      <c r="L8" s="63"/>
      <c r="M8" s="63"/>
      <c r="N8" s="63"/>
    </row>
    <row r="9" spans="1:14" ht="21.75" customHeight="1" x14ac:dyDescent="0.45">
      <c r="A9" s="198" t="s">
        <v>119</v>
      </c>
      <c r="D9" s="154">
        <v>148292285180</v>
      </c>
      <c r="E9" s="154"/>
      <c r="F9" s="158">
        <f t="shared" si="0"/>
        <v>0.45860816457759318</v>
      </c>
      <c r="G9" s="154"/>
      <c r="H9" s="154">
        <v>233165937312</v>
      </c>
      <c r="I9" s="154"/>
      <c r="J9" s="158">
        <f t="shared" si="1"/>
        <v>0.43172942723775393</v>
      </c>
      <c r="L9" s="63"/>
      <c r="M9" s="63"/>
      <c r="N9" s="63"/>
    </row>
    <row r="10" spans="1:14" ht="21.75" customHeight="1" x14ac:dyDescent="0.45">
      <c r="A10" s="122" t="s">
        <v>131</v>
      </c>
      <c r="D10" s="154">
        <v>14110936472</v>
      </c>
      <c r="E10" s="154"/>
      <c r="F10" s="158">
        <f t="shared" si="0"/>
        <v>4.3639429172190859E-2</v>
      </c>
      <c r="G10" s="154"/>
      <c r="H10" s="154">
        <v>26406018422</v>
      </c>
      <c r="I10" s="154"/>
      <c r="J10" s="158">
        <f t="shared" si="1"/>
        <v>4.8893313235993496E-2</v>
      </c>
      <c r="L10" s="63"/>
      <c r="M10" s="63"/>
      <c r="N10" s="63"/>
    </row>
    <row r="11" spans="1:14" ht="21.75" customHeight="1" x14ac:dyDescent="0.45">
      <c r="A11" s="122" t="s">
        <v>141</v>
      </c>
      <c r="D11" s="154">
        <v>12739730053</v>
      </c>
      <c r="E11" s="154"/>
      <c r="F11" s="158">
        <f t="shared" si="0"/>
        <v>3.9398841347198489E-2</v>
      </c>
      <c r="G11" s="154"/>
      <c r="H11" s="154">
        <v>25034814871</v>
      </c>
      <c r="I11" s="154"/>
      <c r="J11" s="158">
        <f t="shared" si="1"/>
        <v>4.6354396400523391E-2</v>
      </c>
      <c r="L11" s="63"/>
      <c r="M11" s="63"/>
      <c r="N11" s="63"/>
    </row>
    <row r="12" spans="1:14" ht="21.75" customHeight="1" x14ac:dyDescent="0.45">
      <c r="A12" s="122" t="s">
        <v>121</v>
      </c>
      <c r="D12" s="154">
        <v>4207095</v>
      </c>
      <c r="E12" s="154"/>
      <c r="F12" s="158">
        <f t="shared" si="0"/>
        <v>1.301084620694608E-5</v>
      </c>
      <c r="G12" s="154"/>
      <c r="H12" s="154">
        <v>8398142</v>
      </c>
      <c r="I12" s="154"/>
      <c r="J12" s="158">
        <f t="shared" si="1"/>
        <v>1.5549977313666243E-5</v>
      </c>
      <c r="L12" s="63"/>
      <c r="M12" s="63"/>
      <c r="N12" s="63"/>
    </row>
    <row r="13" spans="1:14" ht="21.75" customHeight="1" x14ac:dyDescent="0.45">
      <c r="A13" s="122" t="s">
        <v>118</v>
      </c>
      <c r="D13" s="154">
        <v>8815</v>
      </c>
      <c r="E13" s="154"/>
      <c r="F13" s="158">
        <f t="shared" si="0"/>
        <v>2.7261235915573497E-8</v>
      </c>
      <c r="G13" s="154"/>
      <c r="H13" s="154">
        <v>17287</v>
      </c>
      <c r="I13" s="154"/>
      <c r="J13" s="158">
        <f t="shared" si="1"/>
        <v>3.2008563063276182E-8</v>
      </c>
      <c r="L13" s="63"/>
      <c r="M13" s="63"/>
      <c r="N13" s="63"/>
    </row>
    <row r="14" spans="1:14" ht="21.75" customHeight="1" x14ac:dyDescent="0.45">
      <c r="A14" s="122" t="s">
        <v>140</v>
      </c>
      <c r="D14" s="154">
        <v>3469</v>
      </c>
      <c r="E14" s="154"/>
      <c r="F14" s="158">
        <f t="shared" si="0"/>
        <v>1.0728216380161596E-8</v>
      </c>
      <c r="G14" s="154"/>
      <c r="H14" s="154">
        <v>6915</v>
      </c>
      <c r="I14" s="154"/>
      <c r="J14" s="158">
        <f t="shared" si="1"/>
        <v>1.2803795544776699E-8</v>
      </c>
      <c r="L14" s="63"/>
      <c r="M14" s="63"/>
      <c r="N14" s="63"/>
    </row>
    <row r="15" spans="1:14" ht="21.75" customHeight="1" x14ac:dyDescent="0.45">
      <c r="A15" s="122" t="s">
        <v>117</v>
      </c>
      <c r="D15" s="154">
        <v>4033</v>
      </c>
      <c r="E15" s="154"/>
      <c r="F15" s="158">
        <f t="shared" si="0"/>
        <v>1.2472440663358811E-8</v>
      </c>
      <c r="G15" s="154"/>
      <c r="H15" s="154">
        <v>6902</v>
      </c>
      <c r="I15" s="154"/>
      <c r="J15" s="158">
        <f t="shared" si="1"/>
        <v>1.2779724779471984E-8</v>
      </c>
      <c r="L15" s="63"/>
      <c r="M15" s="63"/>
      <c r="N15" s="63"/>
    </row>
    <row r="16" spans="1:14" ht="21.75" customHeight="1" thickBot="1" x14ac:dyDescent="0.5">
      <c r="A16" s="155"/>
      <c r="D16" s="156">
        <f>SUM(D8:D15)</f>
        <v>323352911339</v>
      </c>
      <c r="E16" s="154"/>
      <c r="F16" s="157">
        <f>SUM(F8:F15)</f>
        <v>1.0000000000000002</v>
      </c>
      <c r="G16" s="154"/>
      <c r="H16" s="156">
        <f>SUM(H8:H15)</f>
        <v>540074228444</v>
      </c>
      <c r="I16" s="154"/>
      <c r="J16" s="157">
        <f>SUM(J8:J15)</f>
        <v>1</v>
      </c>
      <c r="L16" s="63"/>
      <c r="M16" s="63"/>
      <c r="N16" s="63"/>
    </row>
    <row r="17" spans="8:8" ht="21.75" customHeight="1" thickTop="1" x14ac:dyDescent="0.2"/>
    <row r="18" spans="8:8" ht="21.75" customHeight="1" x14ac:dyDescent="0.2">
      <c r="H18" s="26"/>
    </row>
    <row r="19" spans="8:8" ht="21.75" customHeight="1" x14ac:dyDescent="0.2"/>
    <row r="20" spans="8:8" ht="21.75" customHeight="1" x14ac:dyDescent="0.2"/>
    <row r="21" spans="8:8" ht="21.75" customHeight="1" x14ac:dyDescent="0.2"/>
    <row r="22" spans="8:8" ht="21.75" customHeight="1" x14ac:dyDescent="0.2"/>
    <row r="23" spans="8:8" ht="21.75" customHeight="1" x14ac:dyDescent="0.2"/>
    <row r="24" spans="8:8" ht="21.75" customHeight="1" x14ac:dyDescent="0.2"/>
    <row r="25" spans="8:8" ht="21.75" customHeight="1" x14ac:dyDescent="0.2"/>
    <row r="26" spans="8:8" ht="21.75" customHeight="1" x14ac:dyDescent="0.2"/>
    <row r="27" spans="8:8" ht="21.75" customHeight="1" x14ac:dyDescent="0.2"/>
    <row r="28" spans="8:8" ht="21.75" customHeight="1" x14ac:dyDescent="0.2"/>
    <row r="29" spans="8:8" ht="21.75" customHeight="1" x14ac:dyDescent="0.2"/>
    <row r="30" spans="8:8" ht="21.75" customHeight="1" x14ac:dyDescent="0.2"/>
    <row r="31" spans="8:8" ht="21.75" customHeight="1" x14ac:dyDescent="0.2"/>
    <row r="32" spans="8:8" ht="21.75" customHeight="1" x14ac:dyDescent="0.2"/>
    <row r="33" ht="21.75" customHeight="1" x14ac:dyDescent="0.2"/>
    <row r="34" ht="21.75" customHeight="1" x14ac:dyDescent="0.2"/>
    <row r="35" ht="21.75" customHeight="1" x14ac:dyDescent="0.2"/>
    <row r="36" ht="21.75" customHeight="1" x14ac:dyDescent="0.2"/>
    <row r="37" ht="21.75" customHeight="1" x14ac:dyDescent="0.2"/>
    <row r="38" ht="21.75" customHeight="1" x14ac:dyDescent="0.2"/>
    <row r="39" ht="21.75" customHeight="1" x14ac:dyDescent="0.2"/>
    <row r="40" ht="21.75" customHeight="1" x14ac:dyDescent="0.2"/>
    <row r="41" ht="21.75" customHeight="1" x14ac:dyDescent="0.2"/>
    <row r="42" ht="21.75" customHeight="1" x14ac:dyDescent="0.2"/>
    <row r="43" ht="21.75" customHeight="1" x14ac:dyDescent="0.2"/>
    <row r="44" ht="21.75" customHeight="1" x14ac:dyDescent="0.2"/>
    <row r="45" ht="21.75" customHeight="1" x14ac:dyDescent="0.2"/>
    <row r="46" ht="21.75" customHeight="1" x14ac:dyDescent="0.2"/>
    <row r="47" ht="21.75" customHeight="1" x14ac:dyDescent="0.2"/>
    <row r="48" ht="21.75" customHeight="1" x14ac:dyDescent="0.2"/>
    <row r="49" ht="21.75" customHeight="1" x14ac:dyDescent="0.2"/>
  </sheetData>
  <sortState xmlns:xlrd2="http://schemas.microsoft.com/office/spreadsheetml/2017/richdata2" ref="A8:N15">
    <sortCondition descending="1" ref="H8:H15"/>
  </sortState>
  <mergeCells count="7">
    <mergeCell ref="A7:B7"/>
    <mergeCell ref="A1:J1"/>
    <mergeCell ref="A2:J2"/>
    <mergeCell ref="A3:J3"/>
    <mergeCell ref="B5:J5"/>
    <mergeCell ref="D6:F6"/>
    <mergeCell ref="H6:J6"/>
  </mergeCells>
  <pageMargins left="0.39" right="0.39" top="0.39" bottom="0.39" header="0" footer="0"/>
  <pageSetup paperSize="9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6" tint="0.59999389629810485"/>
    <pageSetUpPr fitToPage="1"/>
  </sheetPr>
  <dimension ref="A1:F9"/>
  <sheetViews>
    <sheetView rightToLeft="1" view="pageBreakPreview" zoomScaleNormal="100" zoomScaleSheetLayoutView="100" workbookViewId="0">
      <selection activeCell="V34" sqref="V34"/>
    </sheetView>
  </sheetViews>
  <sheetFormatPr defaultRowHeight="12.75" x14ac:dyDescent="0.2"/>
  <cols>
    <col min="1" max="1" width="5.140625" customWidth="1"/>
    <col min="2" max="2" width="22" customWidth="1"/>
    <col min="3" max="3" width="1.28515625" customWidth="1"/>
    <col min="4" max="4" width="15.28515625" customWidth="1"/>
    <col min="5" max="5" width="1.28515625" customWidth="1"/>
    <col min="6" max="6" width="15.42578125" customWidth="1"/>
    <col min="7" max="7" width="0.28515625" customWidth="1"/>
  </cols>
  <sheetData>
    <row r="1" spans="1:6" ht="29.1" customHeight="1" x14ac:dyDescent="0.2">
      <c r="A1" s="249" t="s">
        <v>0</v>
      </c>
      <c r="B1" s="249"/>
      <c r="C1" s="249"/>
      <c r="D1" s="249"/>
      <c r="E1" s="249"/>
      <c r="F1" s="249"/>
    </row>
    <row r="2" spans="1:6" ht="21.75" customHeight="1" x14ac:dyDescent="0.2">
      <c r="A2" s="249" t="s">
        <v>58</v>
      </c>
      <c r="B2" s="249"/>
      <c r="C2" s="249"/>
      <c r="D2" s="249"/>
      <c r="E2" s="249"/>
      <c r="F2" s="249"/>
    </row>
    <row r="3" spans="1:6" ht="21.75" customHeight="1" x14ac:dyDescent="0.2">
      <c r="A3" s="249" t="str">
        <f>'صورت وضعیت'!B6</f>
        <v>برای ماه منتهی به 1404/01/31</v>
      </c>
      <c r="B3" s="249"/>
      <c r="C3" s="249"/>
      <c r="D3" s="249"/>
      <c r="E3" s="249"/>
      <c r="F3" s="249"/>
    </row>
    <row r="4" spans="1:6" ht="14.45" customHeight="1" x14ac:dyDescent="0.2"/>
    <row r="5" spans="1:6" ht="29.1" customHeight="1" x14ac:dyDescent="0.2">
      <c r="A5" s="25" t="s">
        <v>101</v>
      </c>
      <c r="B5" s="274" t="s">
        <v>73</v>
      </c>
      <c r="C5" s="274"/>
      <c r="D5" s="274"/>
      <c r="E5" s="274"/>
      <c r="F5" s="274"/>
    </row>
    <row r="6" spans="1:6" ht="20.25" customHeight="1" x14ac:dyDescent="0.2">
      <c r="A6" s="6"/>
      <c r="B6" s="6"/>
      <c r="D6" s="37" t="s">
        <v>77</v>
      </c>
      <c r="F6" s="16" t="str">
        <f>سهام!T6</f>
        <v>1404/01/31</v>
      </c>
    </row>
    <row r="7" spans="1:6" ht="14.45" customHeight="1" x14ac:dyDescent="0.2">
      <c r="A7" s="244"/>
      <c r="B7" s="244"/>
      <c r="D7" s="16" t="s">
        <v>55</v>
      </c>
      <c r="F7" s="17" t="s">
        <v>55</v>
      </c>
    </row>
    <row r="8" spans="1:6" ht="21.75" customHeight="1" x14ac:dyDescent="0.2">
      <c r="A8" s="123" t="s">
        <v>142</v>
      </c>
      <c r="B8" s="123"/>
      <c r="D8" s="12">
        <v>0</v>
      </c>
      <c r="F8" s="12">
        <v>730116755</v>
      </c>
    </row>
    <row r="9" spans="1:6" ht="21.75" customHeight="1" x14ac:dyDescent="0.2">
      <c r="A9" s="244"/>
      <c r="B9" s="244"/>
      <c r="D9" s="15">
        <f>SUM(D8)</f>
        <v>0</v>
      </c>
      <c r="F9" s="15">
        <f>SUM(F8:F8)</f>
        <v>730116755</v>
      </c>
    </row>
  </sheetData>
  <sortState xmlns:xlrd2="http://schemas.microsoft.com/office/spreadsheetml/2017/richdata2" ref="A8:F8">
    <sortCondition descending="1" ref="F8"/>
  </sortState>
  <mergeCells count="6">
    <mergeCell ref="A9:B9"/>
    <mergeCell ref="A1:F1"/>
    <mergeCell ref="A2:F2"/>
    <mergeCell ref="A3:F3"/>
    <mergeCell ref="B5:F5"/>
    <mergeCell ref="A7:B7"/>
  </mergeCells>
  <pageMargins left="0.39" right="0.39" top="0.39" bottom="0.39" header="0" footer="0"/>
  <pageSetup paperSize="9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6" tint="0.59999389629810485"/>
  </sheetPr>
  <dimension ref="A1:L13"/>
  <sheetViews>
    <sheetView rightToLeft="1" view="pageBreakPreview" zoomScale="98" zoomScaleNormal="100" zoomScaleSheetLayoutView="98" workbookViewId="0">
      <selection activeCell="F22" sqref="F22"/>
    </sheetView>
  </sheetViews>
  <sheetFormatPr defaultRowHeight="12.75" x14ac:dyDescent="0.2"/>
  <cols>
    <col min="1" max="1" width="23.28515625" customWidth="1"/>
    <col min="2" max="2" width="11.85546875" customWidth="1"/>
    <col min="3" max="3" width="16.28515625" customWidth="1"/>
    <col min="4" max="4" width="11.42578125" bestFit="1" customWidth="1"/>
    <col min="5" max="5" width="18.5703125" customWidth="1"/>
    <col min="6" max="6" width="29.85546875" customWidth="1"/>
    <col min="7" max="7" width="11.28515625" customWidth="1"/>
    <col min="8" max="8" width="26" customWidth="1"/>
    <col min="9" max="10" width="18.42578125" bestFit="1" customWidth="1"/>
    <col min="11" max="11" width="19.42578125" bestFit="1" customWidth="1"/>
    <col min="12" max="12" width="22.42578125" bestFit="1" customWidth="1"/>
    <col min="13" max="13" width="18.42578125" bestFit="1" customWidth="1"/>
  </cols>
  <sheetData>
    <row r="1" spans="1:12" ht="21" x14ac:dyDescent="0.2">
      <c r="A1" s="282" t="str">
        <f>'[1]سود اوراق بهادار و سپرده بانکی'!A2:S2</f>
        <v>صندوق سرمایه‌گذاری تداوم اطمینان تمدن</v>
      </c>
      <c r="B1" s="282"/>
      <c r="C1" s="282"/>
      <c r="D1" s="282"/>
      <c r="E1" s="282"/>
      <c r="F1" s="282"/>
      <c r="G1" s="282"/>
      <c r="H1" s="282"/>
    </row>
    <row r="2" spans="1:12" ht="21" x14ac:dyDescent="0.2">
      <c r="A2" s="282" t="str">
        <f>'[1]سود اوراق بهادار و سپرده بانکی'!A3:S3</f>
        <v>صورت وضعیت درآمدها</v>
      </c>
      <c r="B2" s="282"/>
      <c r="C2" s="282"/>
      <c r="D2" s="282"/>
      <c r="E2" s="282"/>
      <c r="F2" s="282"/>
      <c r="G2" s="282"/>
      <c r="H2" s="282"/>
    </row>
    <row r="3" spans="1:12" ht="21" x14ac:dyDescent="0.2">
      <c r="A3" s="282" t="str">
        <f>سهام!A3</f>
        <v>برای ماه منتهی به 1404/01/31</v>
      </c>
      <c r="B3" s="282"/>
      <c r="C3" s="282"/>
      <c r="D3" s="282"/>
      <c r="E3" s="282"/>
      <c r="F3" s="282"/>
      <c r="G3" s="282"/>
      <c r="H3" s="282"/>
    </row>
    <row r="4" spans="1:12" x14ac:dyDescent="0.2">
      <c r="A4" s="38"/>
      <c r="B4" s="38"/>
      <c r="C4" s="38"/>
      <c r="D4" s="38"/>
      <c r="E4" s="38"/>
      <c r="F4" s="38"/>
      <c r="G4" s="38"/>
      <c r="H4" s="38"/>
    </row>
    <row r="5" spans="1:12" ht="21" x14ac:dyDescent="0.2">
      <c r="A5" s="283" t="s">
        <v>90</v>
      </c>
      <c r="B5" s="283"/>
      <c r="C5" s="283"/>
      <c r="D5" s="283"/>
      <c r="E5" s="283"/>
      <c r="F5" s="283"/>
      <c r="G5" s="283"/>
      <c r="H5" s="283"/>
    </row>
    <row r="6" spans="1:12" ht="13.5" thickBot="1" x14ac:dyDescent="0.25">
      <c r="A6" s="38"/>
      <c r="B6" s="38"/>
      <c r="C6" s="38"/>
      <c r="D6" s="38"/>
      <c r="E6" s="38"/>
      <c r="F6" s="38"/>
      <c r="G6" s="38"/>
      <c r="H6" s="38"/>
    </row>
    <row r="7" spans="1:12" ht="45" customHeight="1" thickBot="1" x14ac:dyDescent="0.25">
      <c r="A7" s="39" t="s">
        <v>92</v>
      </c>
      <c r="B7" s="40" t="s">
        <v>93</v>
      </c>
      <c r="C7" s="40" t="s">
        <v>94</v>
      </c>
      <c r="D7" s="40" t="s">
        <v>16</v>
      </c>
      <c r="E7" s="40" t="s">
        <v>122</v>
      </c>
      <c r="F7" s="40" t="s">
        <v>123</v>
      </c>
      <c r="G7" s="40" t="s">
        <v>124</v>
      </c>
      <c r="H7" s="41" t="s">
        <v>91</v>
      </c>
      <c r="I7" s="196"/>
    </row>
    <row r="8" spans="1:12" ht="39.75" customHeight="1" thickBot="1" x14ac:dyDescent="0.25">
      <c r="A8" s="42" t="s">
        <v>125</v>
      </c>
      <c r="B8" s="43" t="s">
        <v>95</v>
      </c>
      <c r="C8" s="43" t="s">
        <v>43</v>
      </c>
      <c r="D8" s="43">
        <v>500000</v>
      </c>
      <c r="E8" s="43">
        <f>D8*1000000</f>
        <v>500000000000</v>
      </c>
      <c r="F8" s="43">
        <v>107773223961</v>
      </c>
      <c r="G8" s="44">
        <v>0.23</v>
      </c>
      <c r="H8" s="192">
        <v>0.40200000000000002</v>
      </c>
      <c r="I8" s="213">
        <v>314207650</v>
      </c>
      <c r="J8" s="114"/>
      <c r="K8" s="114"/>
      <c r="L8" s="211"/>
    </row>
    <row r="9" spans="1:12" ht="41.25" customHeight="1" thickBot="1" x14ac:dyDescent="0.25">
      <c r="A9" s="42" t="s">
        <v>125</v>
      </c>
      <c r="B9" s="43" t="s">
        <v>95</v>
      </c>
      <c r="C9" s="43" t="s">
        <v>34</v>
      </c>
      <c r="D9" s="43">
        <v>1500000</v>
      </c>
      <c r="E9" s="43">
        <f>D9*1000000</f>
        <v>1500000000000</v>
      </c>
      <c r="F9" s="43">
        <v>92352739612</v>
      </c>
      <c r="G9" s="44">
        <v>0.23</v>
      </c>
      <c r="H9" s="192">
        <v>0.29899999999999999</v>
      </c>
      <c r="I9" s="197">
        <v>182876712</v>
      </c>
      <c r="J9" s="114"/>
      <c r="K9" s="114"/>
      <c r="L9" s="211"/>
    </row>
    <row r="10" spans="1:12" ht="41.25" customHeight="1" thickBot="1" x14ac:dyDescent="0.25">
      <c r="A10" s="42" t="s">
        <v>125</v>
      </c>
      <c r="B10" s="43" t="s">
        <v>95</v>
      </c>
      <c r="C10" s="43" t="s">
        <v>154</v>
      </c>
      <c r="D10" s="43">
        <v>1499971</v>
      </c>
      <c r="E10" s="43">
        <v>1499971000000</v>
      </c>
      <c r="F10" s="43">
        <v>64383852664</v>
      </c>
      <c r="G10" s="44">
        <v>0.23</v>
      </c>
      <c r="H10" s="192">
        <v>0.35499999999999998</v>
      </c>
      <c r="I10" s="197">
        <v>352308257</v>
      </c>
      <c r="J10" s="114"/>
      <c r="K10" s="114"/>
      <c r="L10" s="211"/>
    </row>
    <row r="11" spans="1:12" ht="39.75" customHeight="1" thickBot="1" x14ac:dyDescent="0.25">
      <c r="A11" s="42" t="s">
        <v>125</v>
      </c>
      <c r="B11" s="43" t="s">
        <v>95</v>
      </c>
      <c r="C11" s="43" t="s">
        <v>155</v>
      </c>
      <c r="D11" s="43">
        <v>1500000</v>
      </c>
      <c r="E11" s="43">
        <v>1500000000000</v>
      </c>
      <c r="F11" s="43">
        <v>83422573500</v>
      </c>
      <c r="G11" s="44">
        <v>0.23</v>
      </c>
      <c r="H11" s="192">
        <v>0.36</v>
      </c>
      <c r="I11" s="197">
        <v>371506849</v>
      </c>
      <c r="J11" s="114"/>
      <c r="K11" s="114"/>
      <c r="L11" s="211"/>
    </row>
    <row r="12" spans="1:12" ht="57" thickBot="1" x14ac:dyDescent="0.25">
      <c r="A12" s="42" t="s">
        <v>125</v>
      </c>
      <c r="B12" s="43" t="s">
        <v>95</v>
      </c>
      <c r="C12" s="43" t="s">
        <v>189</v>
      </c>
      <c r="D12" s="195">
        <v>3000000</v>
      </c>
      <c r="E12" s="43">
        <v>3000000000000</v>
      </c>
      <c r="F12" s="43">
        <v>26995068493.150684</v>
      </c>
      <c r="G12" s="44">
        <v>0.23</v>
      </c>
      <c r="H12" s="192">
        <v>0.35199999999999998</v>
      </c>
      <c r="I12" s="197">
        <v>771287671.23287666</v>
      </c>
      <c r="J12" s="114"/>
      <c r="K12" s="114"/>
      <c r="L12" s="211"/>
    </row>
    <row r="13" spans="1:12" x14ac:dyDescent="0.2">
      <c r="I13" s="212"/>
    </row>
  </sheetData>
  <mergeCells count="4">
    <mergeCell ref="A1:H1"/>
    <mergeCell ref="A2:H2"/>
    <mergeCell ref="A3:H3"/>
    <mergeCell ref="A5:H5"/>
  </mergeCells>
  <phoneticPr fontId="22" type="noConversion"/>
  <pageMargins left="0.7" right="0.7" top="0.75" bottom="0.75" header="0.3" footer="0.3"/>
  <pageSetup paperSize="9" scale="56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6" tint="0.59999389629810485"/>
    <pageSetUpPr fitToPage="1"/>
  </sheetPr>
  <dimension ref="A1:X35"/>
  <sheetViews>
    <sheetView rightToLeft="1" view="pageBreakPreview" topLeftCell="A7" zoomScale="91" zoomScaleNormal="100" zoomScaleSheetLayoutView="91" workbookViewId="0">
      <selection activeCell="W33" sqref="W33"/>
    </sheetView>
  </sheetViews>
  <sheetFormatPr defaultRowHeight="12.75" x14ac:dyDescent="0.2"/>
  <cols>
    <col min="1" max="1" width="28.42578125" bestFit="1" customWidth="1"/>
    <col min="2" max="2" width="0.7109375" customWidth="1"/>
    <col min="3" max="3" width="18.42578125" bestFit="1" customWidth="1"/>
    <col min="4" max="4" width="1.28515625" customWidth="1"/>
    <col min="5" max="5" width="15" customWidth="1"/>
    <col min="6" max="6" width="0.42578125" customWidth="1"/>
    <col min="7" max="7" width="0.5703125" hidden="1" customWidth="1"/>
    <col min="8" max="8" width="18.140625" bestFit="1" customWidth="1"/>
    <col min="9" max="9" width="1.28515625" customWidth="1"/>
    <col min="10" max="10" width="20" bestFit="1" customWidth="1"/>
    <col min="11" max="11" width="1.28515625" customWidth="1"/>
    <col min="12" max="12" width="19.5703125" bestFit="1" customWidth="1"/>
    <col min="13" max="13" width="1.28515625" customWidth="1"/>
    <col min="14" max="14" width="20" bestFit="1" customWidth="1"/>
    <col min="15" max="15" width="1.28515625" customWidth="1"/>
    <col min="16" max="16" width="20.28515625" bestFit="1" customWidth="1"/>
    <col min="17" max="17" width="1.28515625" customWidth="1"/>
    <col min="18" max="18" width="21" bestFit="1" customWidth="1"/>
    <col min="19" max="19" width="1.28515625" customWidth="1"/>
    <col min="20" max="20" width="23.42578125" bestFit="1" customWidth="1"/>
    <col min="21" max="21" width="0.28515625" customWidth="1"/>
    <col min="22" max="22" width="22.5703125" customWidth="1"/>
    <col min="23" max="23" width="9.28515625" customWidth="1"/>
    <col min="24" max="24" width="7.140625" bestFit="1" customWidth="1"/>
  </cols>
  <sheetData>
    <row r="1" spans="1:24" ht="29.1" customHeight="1" x14ac:dyDescent="0.2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49"/>
    </row>
    <row r="2" spans="1:24" ht="21.75" customHeight="1" x14ac:dyDescent="0.2">
      <c r="A2" s="249" t="s">
        <v>58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249"/>
      <c r="T2" s="249"/>
    </row>
    <row r="3" spans="1:24" ht="21.75" customHeight="1" x14ac:dyDescent="0.2">
      <c r="A3" s="249" t="s">
        <v>190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</row>
    <row r="4" spans="1:24" ht="14.45" customHeight="1" x14ac:dyDescent="0.2"/>
    <row r="5" spans="1:24" ht="18" customHeight="1" x14ac:dyDescent="0.2">
      <c r="A5" s="284" t="s">
        <v>103</v>
      </c>
      <c r="B5" s="284"/>
      <c r="C5" s="284"/>
      <c r="D5" s="284"/>
      <c r="E5" s="284"/>
      <c r="F5" s="284"/>
      <c r="G5" s="284"/>
      <c r="H5" s="284"/>
      <c r="I5" s="284"/>
      <c r="J5" s="284"/>
      <c r="K5" s="284"/>
      <c r="L5" s="284"/>
      <c r="M5" s="284"/>
      <c r="N5" s="284"/>
      <c r="O5" s="284"/>
      <c r="P5" s="284"/>
      <c r="Q5" s="284"/>
      <c r="R5" s="284"/>
      <c r="S5" s="284"/>
      <c r="T5" s="284"/>
    </row>
    <row r="6" spans="1:24" ht="14.45" customHeight="1" x14ac:dyDescent="0.2">
      <c r="A6" s="266" t="s">
        <v>61</v>
      </c>
      <c r="J6" s="266" t="s">
        <v>77</v>
      </c>
      <c r="K6" s="266"/>
      <c r="L6" s="266"/>
      <c r="M6" s="266"/>
      <c r="N6" s="266"/>
      <c r="P6" s="266" t="s">
        <v>78</v>
      </c>
      <c r="Q6" s="266"/>
      <c r="R6" s="266"/>
      <c r="S6" s="266"/>
      <c r="T6" s="266"/>
    </row>
    <row r="7" spans="1:24" ht="29.1" customHeight="1" x14ac:dyDescent="0.2">
      <c r="A7" s="266"/>
      <c r="C7" s="58" t="s">
        <v>104</v>
      </c>
      <c r="D7" s="58"/>
      <c r="E7" s="264" t="s">
        <v>28</v>
      </c>
      <c r="F7" s="264"/>
      <c r="H7" s="34" t="s">
        <v>105</v>
      </c>
      <c r="J7" s="28" t="s">
        <v>106</v>
      </c>
      <c r="K7" s="2"/>
      <c r="L7" s="28" t="s">
        <v>102</v>
      </c>
      <c r="M7" s="2"/>
      <c r="N7" s="28" t="s">
        <v>107</v>
      </c>
      <c r="P7" s="28" t="s">
        <v>106</v>
      </c>
      <c r="Q7" s="2"/>
      <c r="R7" s="28" t="s">
        <v>102</v>
      </c>
      <c r="S7" s="2"/>
      <c r="T7" s="28" t="s">
        <v>107</v>
      </c>
    </row>
    <row r="8" spans="1:24" ht="19.5" customHeight="1" x14ac:dyDescent="0.45">
      <c r="A8" s="30" t="s">
        <v>134</v>
      </c>
      <c r="C8" s="128"/>
      <c r="D8" s="131"/>
      <c r="E8" s="128" t="s">
        <v>139</v>
      </c>
      <c r="F8" s="129"/>
      <c r="G8" s="131"/>
      <c r="H8" s="130">
        <v>23</v>
      </c>
      <c r="J8" s="126">
        <v>63387855303</v>
      </c>
      <c r="K8" s="126"/>
      <c r="L8" s="126">
        <v>0</v>
      </c>
      <c r="M8" s="126"/>
      <c r="N8" s="126">
        <v>63387855303</v>
      </c>
      <c r="O8" s="126"/>
      <c r="P8" s="126">
        <v>136052571119</v>
      </c>
      <c r="Q8" s="126"/>
      <c r="R8" s="126">
        <v>0</v>
      </c>
      <c r="S8" s="126"/>
      <c r="T8" s="126">
        <v>136052571119</v>
      </c>
      <c r="V8" s="127"/>
      <c r="W8" s="127"/>
    </row>
    <row r="9" spans="1:24" ht="19.5" customHeight="1" x14ac:dyDescent="0.45">
      <c r="A9" s="30" t="s">
        <v>145</v>
      </c>
      <c r="C9" s="134"/>
      <c r="D9" s="131"/>
      <c r="E9" s="132" t="s">
        <v>148</v>
      </c>
      <c r="F9" s="131"/>
      <c r="G9" s="131"/>
      <c r="H9" s="135">
        <v>18</v>
      </c>
      <c r="J9" s="33">
        <v>63868888891</v>
      </c>
      <c r="L9" s="126">
        <v>0</v>
      </c>
      <c r="N9" s="126">
        <v>63868888891</v>
      </c>
      <c r="P9" s="33">
        <v>128908404916</v>
      </c>
      <c r="R9" s="126">
        <v>0</v>
      </c>
      <c r="T9" s="126">
        <v>128908404916</v>
      </c>
      <c r="V9" s="127"/>
      <c r="W9" s="127"/>
    </row>
    <row r="10" spans="1:24" ht="19.5" customHeight="1" x14ac:dyDescent="0.45">
      <c r="A10" s="142" t="s">
        <v>184</v>
      </c>
      <c r="C10" s="134"/>
      <c r="D10" s="8"/>
      <c r="E10" s="134" t="s">
        <v>187</v>
      </c>
      <c r="F10" s="131"/>
      <c r="G10" s="8"/>
      <c r="H10" s="130">
        <v>23</v>
      </c>
      <c r="J10" s="126">
        <v>80393917801</v>
      </c>
      <c r="K10" s="127"/>
      <c r="L10" s="126">
        <v>0</v>
      </c>
      <c r="M10" s="127"/>
      <c r="N10" s="126">
        <v>80393917801</v>
      </c>
      <c r="O10" s="127"/>
      <c r="P10" s="126">
        <v>90601068485</v>
      </c>
      <c r="Q10" s="127"/>
      <c r="R10" s="126">
        <v>0</v>
      </c>
      <c r="S10" s="127"/>
      <c r="T10" s="126">
        <v>90601068485</v>
      </c>
      <c r="V10" s="127"/>
      <c r="W10" s="127"/>
    </row>
    <row r="11" spans="1:24" ht="19.5" customHeight="1" x14ac:dyDescent="0.45">
      <c r="A11" s="30" t="s">
        <v>128</v>
      </c>
      <c r="C11" s="134"/>
      <c r="D11" s="131"/>
      <c r="E11" s="134" t="s">
        <v>130</v>
      </c>
      <c r="F11" s="131"/>
      <c r="G11" s="131"/>
      <c r="H11" s="130">
        <v>23</v>
      </c>
      <c r="J11" s="126">
        <v>40091783252</v>
      </c>
      <c r="K11" s="126"/>
      <c r="L11" s="126">
        <v>0</v>
      </c>
      <c r="M11" s="126"/>
      <c r="N11" s="126">
        <v>40091783252</v>
      </c>
      <c r="O11" s="126"/>
      <c r="P11" s="126">
        <v>79642492986</v>
      </c>
      <c r="Q11" s="126"/>
      <c r="R11" s="126">
        <v>0</v>
      </c>
      <c r="S11" s="126"/>
      <c r="T11" s="126">
        <v>79642492986</v>
      </c>
      <c r="V11" s="127"/>
      <c r="W11" s="127"/>
      <c r="X11" s="127"/>
    </row>
    <row r="12" spans="1:24" ht="19.5" customHeight="1" x14ac:dyDescent="0.45">
      <c r="A12" s="30" t="s">
        <v>174</v>
      </c>
      <c r="C12" s="109"/>
      <c r="D12" s="8"/>
      <c r="E12" s="109" t="s">
        <v>179</v>
      </c>
      <c r="F12" s="8"/>
      <c r="G12" s="8"/>
      <c r="H12" s="130">
        <v>18</v>
      </c>
      <c r="J12" s="126">
        <v>39262845882</v>
      </c>
      <c r="K12" s="126"/>
      <c r="L12" s="126">
        <v>0</v>
      </c>
      <c r="M12" s="126"/>
      <c r="N12" s="126">
        <v>39262845882</v>
      </c>
      <c r="O12" s="126"/>
      <c r="P12" s="126">
        <v>79492268611</v>
      </c>
      <c r="Q12" s="126"/>
      <c r="R12" s="126">
        <v>0</v>
      </c>
      <c r="S12" s="126"/>
      <c r="T12" s="126">
        <v>79492268611</v>
      </c>
      <c r="V12" s="127"/>
      <c r="W12" s="127"/>
      <c r="X12" s="127"/>
    </row>
    <row r="13" spans="1:24" ht="19.5" customHeight="1" x14ac:dyDescent="0.45">
      <c r="A13" s="96" t="s">
        <v>132</v>
      </c>
      <c r="C13" s="134"/>
      <c r="D13" s="131"/>
      <c r="E13" s="132" t="s">
        <v>136</v>
      </c>
      <c r="F13" s="131"/>
      <c r="G13" s="131"/>
      <c r="H13" s="135">
        <v>23</v>
      </c>
      <c r="J13" s="33">
        <v>40441003462</v>
      </c>
      <c r="L13" s="126">
        <v>0</v>
      </c>
      <c r="N13" s="126">
        <v>40441003462</v>
      </c>
      <c r="P13" s="33">
        <v>78475396398</v>
      </c>
      <c r="R13" s="126">
        <v>0</v>
      </c>
      <c r="T13" s="126">
        <v>78475396398</v>
      </c>
      <c r="V13" s="127"/>
      <c r="W13" s="127"/>
      <c r="X13" s="127"/>
    </row>
    <row r="14" spans="1:24" ht="19.5" customHeight="1" x14ac:dyDescent="0.45">
      <c r="A14" s="30" t="s">
        <v>40</v>
      </c>
      <c r="C14" s="134"/>
      <c r="D14" s="8"/>
      <c r="E14" s="132" t="s">
        <v>42</v>
      </c>
      <c r="F14" s="8"/>
      <c r="G14" s="8"/>
      <c r="H14" s="135">
        <v>20.5</v>
      </c>
      <c r="J14" s="33">
        <v>36012321680</v>
      </c>
      <c r="L14" s="126">
        <v>0</v>
      </c>
      <c r="N14" s="126">
        <v>36012321680</v>
      </c>
      <c r="P14" s="33">
        <v>69653353713</v>
      </c>
      <c r="R14" s="126">
        <v>0</v>
      </c>
      <c r="T14" s="126">
        <v>69653353713</v>
      </c>
      <c r="V14" s="127"/>
      <c r="W14" s="127"/>
    </row>
    <row r="15" spans="1:24" ht="19.5" customHeight="1" x14ac:dyDescent="0.45">
      <c r="A15" s="96" t="s">
        <v>34</v>
      </c>
      <c r="C15" s="134"/>
      <c r="D15" s="131"/>
      <c r="E15" s="132" t="s">
        <v>36</v>
      </c>
      <c r="F15" s="131"/>
      <c r="G15" s="131"/>
      <c r="H15" s="135">
        <v>23</v>
      </c>
      <c r="J15" s="33">
        <v>34890489548</v>
      </c>
      <c r="L15" s="126">
        <v>0</v>
      </c>
      <c r="N15" s="126">
        <v>34890489548</v>
      </c>
      <c r="P15" s="33">
        <v>67553396098</v>
      </c>
      <c r="R15" s="126">
        <v>0</v>
      </c>
      <c r="T15" s="126">
        <v>67553396098</v>
      </c>
      <c r="V15" s="127"/>
      <c r="W15" s="127"/>
    </row>
    <row r="16" spans="1:24" ht="19.5" customHeight="1" x14ac:dyDescent="0.45">
      <c r="A16" s="125" t="s">
        <v>144</v>
      </c>
      <c r="C16" s="134"/>
      <c r="D16" s="131"/>
      <c r="E16" s="132" t="s">
        <v>148</v>
      </c>
      <c r="F16" s="131"/>
      <c r="G16" s="131"/>
      <c r="H16" s="135">
        <v>18</v>
      </c>
      <c r="J16" s="33">
        <v>29466985279</v>
      </c>
      <c r="L16" s="126">
        <v>0</v>
      </c>
      <c r="N16" s="126">
        <v>29466985279</v>
      </c>
      <c r="P16" s="33">
        <v>59474059059</v>
      </c>
      <c r="R16" s="126">
        <v>0</v>
      </c>
      <c r="T16" s="126">
        <v>59474059059</v>
      </c>
      <c r="V16" s="127"/>
      <c r="W16" s="127"/>
    </row>
    <row r="17" spans="1:24" ht="19.5" customHeight="1" x14ac:dyDescent="0.45">
      <c r="A17" s="125" t="s">
        <v>43</v>
      </c>
      <c r="C17" s="134"/>
      <c r="D17" s="8"/>
      <c r="E17" s="133" t="s">
        <v>45</v>
      </c>
      <c r="F17" s="8"/>
      <c r="G17" s="8"/>
      <c r="H17" s="135">
        <v>23</v>
      </c>
      <c r="J17" s="33">
        <v>19555550993</v>
      </c>
      <c r="L17" s="126">
        <v>0</v>
      </c>
      <c r="N17" s="126">
        <v>19555550993</v>
      </c>
      <c r="P17" s="33">
        <v>38112916650</v>
      </c>
      <c r="R17" s="126">
        <v>0</v>
      </c>
      <c r="T17" s="126">
        <v>38112916650</v>
      </c>
      <c r="V17" s="127"/>
      <c r="W17" s="127"/>
    </row>
    <row r="18" spans="1:24" ht="19.5" customHeight="1" x14ac:dyDescent="0.45">
      <c r="A18" s="125" t="s">
        <v>173</v>
      </c>
      <c r="C18" s="109"/>
      <c r="D18" s="131"/>
      <c r="E18" s="134" t="s">
        <v>177</v>
      </c>
      <c r="F18" s="131"/>
      <c r="G18" s="131"/>
      <c r="H18" s="130">
        <v>23</v>
      </c>
      <c r="J18" s="126">
        <v>11673256936</v>
      </c>
      <c r="K18" s="126"/>
      <c r="L18" s="126">
        <v>0</v>
      </c>
      <c r="M18" s="126"/>
      <c r="N18" s="126">
        <v>11673256936</v>
      </c>
      <c r="O18" s="126"/>
      <c r="P18" s="126">
        <v>22540588942</v>
      </c>
      <c r="Q18" s="126"/>
      <c r="R18" s="126">
        <v>0</v>
      </c>
      <c r="S18" s="126"/>
      <c r="T18" s="126">
        <v>22540588942</v>
      </c>
      <c r="V18" s="127"/>
      <c r="W18" s="127"/>
      <c r="X18" s="127"/>
    </row>
    <row r="19" spans="1:24" ht="19.5" customHeight="1" x14ac:dyDescent="0.45">
      <c r="A19" s="125" t="s">
        <v>133</v>
      </c>
      <c r="C19" s="134"/>
      <c r="D19" s="131"/>
      <c r="E19" s="132" t="s">
        <v>137</v>
      </c>
      <c r="F19" s="131"/>
      <c r="G19" s="131"/>
      <c r="H19" s="135">
        <v>18</v>
      </c>
      <c r="J19" s="33">
        <v>0</v>
      </c>
      <c r="L19" s="126">
        <v>0</v>
      </c>
      <c r="N19" s="126">
        <v>0</v>
      </c>
      <c r="P19" s="33">
        <v>21823926967</v>
      </c>
      <c r="R19" s="126">
        <v>0</v>
      </c>
      <c r="T19" s="126">
        <v>21823926967</v>
      </c>
      <c r="V19" s="127"/>
      <c r="W19" s="127"/>
      <c r="X19" s="127"/>
    </row>
    <row r="20" spans="1:24" ht="19.5" customHeight="1" x14ac:dyDescent="0.45">
      <c r="A20" s="125" t="s">
        <v>37</v>
      </c>
      <c r="C20" s="134"/>
      <c r="D20" s="8"/>
      <c r="E20" s="133" t="s">
        <v>39</v>
      </c>
      <c r="F20" s="8"/>
      <c r="G20" s="8"/>
      <c r="H20" s="135">
        <v>23</v>
      </c>
      <c r="J20" s="33">
        <v>10198937224</v>
      </c>
      <c r="L20" s="126">
        <v>0</v>
      </c>
      <c r="N20" s="126">
        <v>10198937224</v>
      </c>
      <c r="P20" s="33">
        <v>19686030889</v>
      </c>
      <c r="R20" s="126">
        <v>0</v>
      </c>
      <c r="T20" s="126">
        <v>19686030889</v>
      </c>
      <c r="V20" s="127"/>
      <c r="W20" s="127"/>
      <c r="X20" s="127"/>
    </row>
    <row r="21" spans="1:24" ht="19.5" customHeight="1" x14ac:dyDescent="0.45">
      <c r="A21" s="125" t="s">
        <v>146</v>
      </c>
      <c r="C21" s="134"/>
      <c r="D21" s="8"/>
      <c r="E21" s="133" t="s">
        <v>149</v>
      </c>
      <c r="F21" s="8"/>
      <c r="G21" s="8"/>
      <c r="H21" s="135">
        <v>18</v>
      </c>
      <c r="J21" s="33">
        <v>9590725760</v>
      </c>
      <c r="L21" s="126">
        <v>0</v>
      </c>
      <c r="N21" s="126">
        <v>9590725760</v>
      </c>
      <c r="P21" s="33">
        <v>19357236067</v>
      </c>
      <c r="R21" s="126">
        <v>0</v>
      </c>
      <c r="T21" s="126">
        <v>19357236067</v>
      </c>
      <c r="V21" s="127"/>
      <c r="W21" s="127"/>
      <c r="X21" s="127"/>
    </row>
    <row r="22" spans="1:24" ht="19.5" customHeight="1" x14ac:dyDescent="0.45">
      <c r="A22" s="125" t="s">
        <v>172</v>
      </c>
      <c r="C22" s="134"/>
      <c r="D22" s="8"/>
      <c r="E22" s="133" t="s">
        <v>175</v>
      </c>
      <c r="F22" s="8"/>
      <c r="G22" s="8"/>
      <c r="H22" s="130">
        <v>17</v>
      </c>
      <c r="J22" s="33">
        <v>0</v>
      </c>
      <c r="L22" s="126">
        <v>0</v>
      </c>
      <c r="N22" s="126">
        <v>0</v>
      </c>
      <c r="P22" s="33">
        <v>11290528897</v>
      </c>
      <c r="R22" s="126">
        <v>0</v>
      </c>
      <c r="T22" s="126">
        <v>11290528897</v>
      </c>
      <c r="V22" s="127"/>
      <c r="W22" s="127"/>
      <c r="X22" s="127"/>
    </row>
    <row r="23" spans="1:24" ht="19.5" customHeight="1" x14ac:dyDescent="0.45">
      <c r="A23" s="51" t="s">
        <v>185</v>
      </c>
      <c r="C23" s="109"/>
      <c r="D23" s="8"/>
      <c r="E23" s="109" t="s">
        <v>188</v>
      </c>
      <c r="F23" s="8"/>
      <c r="G23" s="8"/>
      <c r="H23" s="130">
        <v>23</v>
      </c>
      <c r="J23" s="126">
        <v>0</v>
      </c>
      <c r="K23" s="127"/>
      <c r="L23" s="126">
        <v>0</v>
      </c>
      <c r="M23" s="127"/>
      <c r="N23" s="126">
        <v>0</v>
      </c>
      <c r="O23" s="127"/>
      <c r="P23" s="126">
        <v>634216359</v>
      </c>
      <c r="Q23" s="127"/>
      <c r="R23" s="126">
        <v>0</v>
      </c>
      <c r="S23" s="127"/>
      <c r="T23" s="126">
        <v>634216359</v>
      </c>
      <c r="V23" s="127"/>
      <c r="W23" s="127"/>
      <c r="X23" s="127"/>
    </row>
    <row r="24" spans="1:24" s="168" customFormat="1" ht="20.25" customHeight="1" x14ac:dyDescent="0.45">
      <c r="A24" s="175" t="s">
        <v>120</v>
      </c>
      <c r="C24" s="178" t="s">
        <v>143</v>
      </c>
      <c r="D24" s="177"/>
      <c r="E24" s="178" t="s">
        <v>143</v>
      </c>
      <c r="F24" s="179"/>
      <c r="G24" s="120">
        <v>96913476149</v>
      </c>
      <c r="H24" s="130">
        <v>22.5</v>
      </c>
      <c r="I24" s="120">
        <v>418141529668</v>
      </c>
      <c r="J24" s="68">
        <v>148205685151</v>
      </c>
      <c r="K24" s="177">
        <v>0</v>
      </c>
      <c r="L24" s="126">
        <v>-89927491</v>
      </c>
      <c r="M24" s="66">
        <v>0</v>
      </c>
      <c r="N24" s="126">
        <v>148295612642</v>
      </c>
      <c r="O24" s="168">
        <v>0</v>
      </c>
      <c r="P24" s="120">
        <v>255458964177</v>
      </c>
      <c r="Q24" s="179">
        <v>0</v>
      </c>
      <c r="R24" s="126">
        <v>25578479</v>
      </c>
      <c r="S24" s="168">
        <v>0</v>
      </c>
      <c r="T24" s="126">
        <v>255433385698</v>
      </c>
    </row>
    <row r="25" spans="1:24" s="168" customFormat="1" ht="20.25" customHeight="1" x14ac:dyDescent="0.45">
      <c r="A25" s="175" t="s">
        <v>119</v>
      </c>
      <c r="C25" s="178" t="s">
        <v>143</v>
      </c>
      <c r="D25" s="178"/>
      <c r="E25" s="178" t="s">
        <v>143</v>
      </c>
      <c r="F25" s="179"/>
      <c r="G25" s="120">
        <v>96510736993</v>
      </c>
      <c r="H25" s="130">
        <v>22.5</v>
      </c>
      <c r="I25" s="120">
        <v>593808854103</v>
      </c>
      <c r="J25" s="68">
        <v>148292285180</v>
      </c>
      <c r="K25" s="177">
        <v>0</v>
      </c>
      <c r="L25" s="126">
        <v>168904718</v>
      </c>
      <c r="M25">
        <v>0</v>
      </c>
      <c r="N25" s="126">
        <v>148123380462</v>
      </c>
      <c r="O25" s="168">
        <v>0</v>
      </c>
      <c r="P25" s="120">
        <v>233165937312</v>
      </c>
      <c r="Q25" s="179">
        <v>0</v>
      </c>
      <c r="R25" s="126">
        <v>616288371</v>
      </c>
      <c r="S25" s="168">
        <v>0</v>
      </c>
      <c r="T25" s="126">
        <v>232549648941</v>
      </c>
    </row>
    <row r="26" spans="1:24" s="168" customFormat="1" ht="19.5" x14ac:dyDescent="0.45">
      <c r="A26" s="175" t="s">
        <v>131</v>
      </c>
      <c r="C26" s="178" t="s">
        <v>143</v>
      </c>
      <c r="D26" s="177"/>
      <c r="E26" s="178" t="s">
        <v>143</v>
      </c>
      <c r="F26" s="179"/>
      <c r="G26" s="120">
        <v>14380354191</v>
      </c>
      <c r="H26" s="130">
        <v>22.5</v>
      </c>
      <c r="I26" s="120">
        <v>47588502119</v>
      </c>
      <c r="J26" s="68">
        <v>14110936472</v>
      </c>
      <c r="K26" s="177">
        <v>0</v>
      </c>
      <c r="L26" s="126">
        <v>9334038</v>
      </c>
      <c r="M26" s="66">
        <v>0</v>
      </c>
      <c r="N26" s="126">
        <v>14101602434</v>
      </c>
      <c r="O26" s="168">
        <v>0</v>
      </c>
      <c r="P26" s="120">
        <v>26406018422</v>
      </c>
      <c r="Q26" s="179">
        <v>0</v>
      </c>
      <c r="R26" s="126">
        <v>70354378</v>
      </c>
      <c r="S26" s="168">
        <v>0</v>
      </c>
      <c r="T26" s="126">
        <v>26335664044</v>
      </c>
    </row>
    <row r="27" spans="1:24" s="168" customFormat="1" ht="19.5" x14ac:dyDescent="0.45">
      <c r="A27" s="175" t="s">
        <v>141</v>
      </c>
      <c r="C27" s="178" t="s">
        <v>143</v>
      </c>
      <c r="D27" s="177"/>
      <c r="E27" s="178" t="s">
        <v>143</v>
      </c>
      <c r="F27" s="179"/>
      <c r="G27" s="120">
        <v>12295081950</v>
      </c>
      <c r="H27" s="130">
        <v>22.5</v>
      </c>
      <c r="I27" s="120">
        <v>33606557330</v>
      </c>
      <c r="J27" s="68">
        <v>12739726024</v>
      </c>
      <c r="K27" s="177"/>
      <c r="L27" s="126">
        <v>3025957</v>
      </c>
      <c r="M27" s="66"/>
      <c r="N27" s="126">
        <v>12736700067</v>
      </c>
      <c r="P27" s="120">
        <v>25034807974</v>
      </c>
      <c r="Q27" s="179"/>
      <c r="R27" s="126">
        <v>61764676</v>
      </c>
      <c r="T27" s="126">
        <v>24973043298</v>
      </c>
    </row>
    <row r="28" spans="1:24" s="168" customFormat="1" ht="19.5" x14ac:dyDescent="0.45">
      <c r="A28" s="175" t="s">
        <v>167</v>
      </c>
      <c r="C28" s="178" t="s">
        <v>143</v>
      </c>
      <c r="D28" s="177"/>
      <c r="E28" s="178" t="s">
        <v>143</v>
      </c>
      <c r="F28" s="179"/>
      <c r="G28" s="120">
        <v>1017129406</v>
      </c>
      <c r="H28" s="135">
        <v>0</v>
      </c>
      <c r="I28" s="120">
        <v>1017190794</v>
      </c>
      <c r="J28" s="135">
        <v>4207095</v>
      </c>
      <c r="K28" s="177"/>
      <c r="L28" s="126">
        <v>0</v>
      </c>
      <c r="M28" s="66"/>
      <c r="N28" s="126">
        <v>4207095</v>
      </c>
      <c r="P28" s="120">
        <v>8398142</v>
      </c>
      <c r="Q28" s="179"/>
      <c r="R28" s="126">
        <v>0</v>
      </c>
      <c r="T28" s="126">
        <v>8398142</v>
      </c>
    </row>
    <row r="29" spans="1:24" s="168" customFormat="1" ht="19.5" x14ac:dyDescent="0.45">
      <c r="A29" s="175" t="s">
        <v>166</v>
      </c>
      <c r="C29" s="178" t="s">
        <v>143</v>
      </c>
      <c r="D29" s="177"/>
      <c r="E29" s="178" t="s">
        <v>143</v>
      </c>
      <c r="F29" s="179"/>
      <c r="G29" s="120">
        <v>202119</v>
      </c>
      <c r="H29" s="135">
        <v>0</v>
      </c>
      <c r="J29" s="135">
        <v>51071</v>
      </c>
      <c r="K29" s="120"/>
      <c r="L29" s="126">
        <v>0</v>
      </c>
      <c r="M29" s="177"/>
      <c r="N29" s="126">
        <v>51071</v>
      </c>
      <c r="O29" s="66"/>
      <c r="P29" s="126">
        <v>64416</v>
      </c>
      <c r="R29" s="120">
        <v>0</v>
      </c>
      <c r="S29" s="179"/>
      <c r="T29" s="126">
        <v>64416</v>
      </c>
    </row>
    <row r="30" spans="1:24" s="168" customFormat="1" ht="19.5" x14ac:dyDescent="0.45">
      <c r="A30" s="175" t="s">
        <v>164</v>
      </c>
      <c r="C30" s="178" t="s">
        <v>143</v>
      </c>
      <c r="D30" s="177"/>
      <c r="E30" s="178" t="s">
        <v>143</v>
      </c>
      <c r="F30" s="179"/>
      <c r="G30" s="120">
        <v>0</v>
      </c>
      <c r="H30" s="135">
        <v>0</v>
      </c>
      <c r="I30" s="120">
        <v>3357247</v>
      </c>
      <c r="J30" s="135">
        <v>4033</v>
      </c>
      <c r="K30" s="177"/>
      <c r="L30" s="126">
        <v>0</v>
      </c>
      <c r="M30" s="66"/>
      <c r="N30" s="126">
        <v>4033</v>
      </c>
      <c r="P30" s="120">
        <v>6902</v>
      </c>
      <c r="Q30" s="179"/>
      <c r="R30" s="126">
        <v>0</v>
      </c>
      <c r="T30" s="126">
        <v>6902</v>
      </c>
    </row>
    <row r="31" spans="1:24" s="168" customFormat="1" ht="19.5" x14ac:dyDescent="0.45">
      <c r="A31" s="175" t="s">
        <v>165</v>
      </c>
      <c r="C31" s="178" t="s">
        <v>143</v>
      </c>
      <c r="D31" s="177"/>
      <c r="E31" s="178" t="s">
        <v>143</v>
      </c>
      <c r="F31" s="179"/>
      <c r="G31" s="120">
        <v>12458</v>
      </c>
      <c r="H31" s="135">
        <v>0</v>
      </c>
      <c r="I31" s="120">
        <v>208139</v>
      </c>
      <c r="J31" s="135">
        <v>8815</v>
      </c>
      <c r="K31" s="68"/>
      <c r="L31" s="126">
        <v>0</v>
      </c>
      <c r="M31" s="68"/>
      <c r="N31" s="126">
        <v>8815</v>
      </c>
      <c r="O31" s="68"/>
      <c r="P31" s="126">
        <v>17287</v>
      </c>
      <c r="Q31" s="68"/>
      <c r="R31" s="126">
        <v>0</v>
      </c>
      <c r="S31" s="68"/>
      <c r="T31" s="126">
        <v>17287</v>
      </c>
    </row>
    <row r="32" spans="1:24" s="168" customFormat="1" ht="19.5" x14ac:dyDescent="0.45">
      <c r="A32" s="175" t="s">
        <v>168</v>
      </c>
      <c r="C32" s="178" t="s">
        <v>143</v>
      </c>
      <c r="D32" s="177"/>
      <c r="E32" s="178" t="s">
        <v>143</v>
      </c>
      <c r="F32" s="179"/>
      <c r="G32" s="120">
        <v>3404</v>
      </c>
      <c r="H32" s="135">
        <v>0</v>
      </c>
      <c r="I32" s="120">
        <v>27427</v>
      </c>
      <c r="J32" s="135">
        <v>3469</v>
      </c>
      <c r="K32" s="68"/>
      <c r="L32" s="126">
        <v>0</v>
      </c>
      <c r="M32" s="68"/>
      <c r="N32" s="126">
        <v>3469</v>
      </c>
      <c r="O32" s="68"/>
      <c r="P32" s="126">
        <v>6915</v>
      </c>
      <c r="Q32" s="68"/>
      <c r="R32" s="126">
        <v>0</v>
      </c>
      <c r="S32" s="68"/>
      <c r="T32" s="126">
        <v>6915</v>
      </c>
    </row>
    <row r="33" spans="1:24" s="168" customFormat="1" ht="19.5" x14ac:dyDescent="0.45">
      <c r="A33" s="175" t="s">
        <v>170</v>
      </c>
      <c r="C33" s="178" t="s">
        <v>143</v>
      </c>
      <c r="D33" s="177"/>
      <c r="E33" s="178" t="s">
        <v>143</v>
      </c>
      <c r="F33" s="179"/>
      <c r="G33" s="120">
        <v>2868</v>
      </c>
      <c r="H33" s="135">
        <v>0</v>
      </c>
      <c r="I33" s="120">
        <v>2868</v>
      </c>
      <c r="J33" s="135">
        <v>4029</v>
      </c>
      <c r="K33" s="177"/>
      <c r="L33" s="126">
        <v>0</v>
      </c>
      <c r="M33" s="66"/>
      <c r="N33" s="126">
        <v>4029</v>
      </c>
      <c r="P33" s="120">
        <v>6897</v>
      </c>
      <c r="Q33" s="179"/>
      <c r="R33" s="126">
        <v>0</v>
      </c>
      <c r="T33" s="126">
        <v>6897</v>
      </c>
    </row>
    <row r="34" spans="1:24" ht="21.75" customHeight="1" thickBot="1" x14ac:dyDescent="0.25">
      <c r="C34" s="31"/>
      <c r="D34" s="56"/>
      <c r="E34" s="31"/>
      <c r="H34" s="217"/>
      <c r="J34" s="27">
        <f>SUM(J8:J33)</f>
        <v>802187473350</v>
      </c>
      <c r="K34" s="63"/>
      <c r="L34" s="160">
        <f>SUM(L8:L33)</f>
        <v>91337222</v>
      </c>
      <c r="M34" s="63"/>
      <c r="N34" s="27">
        <f>SUM(N8:N33)</f>
        <v>802096136128</v>
      </c>
      <c r="O34" s="63"/>
      <c r="P34" s="27">
        <f>SUM(P8:P33)</f>
        <v>1463372684600</v>
      </c>
      <c r="Q34" s="63"/>
      <c r="R34" s="180">
        <f>SUM(R8:R33)</f>
        <v>773985904</v>
      </c>
      <c r="S34" s="63"/>
      <c r="T34" s="27">
        <f>SUM(T8:T33)</f>
        <v>1462598698696</v>
      </c>
      <c r="V34" s="76" t="s">
        <v>158</v>
      </c>
      <c r="X34" s="127"/>
    </row>
    <row r="35" spans="1:24" ht="13.5" thickTop="1" x14ac:dyDescent="0.2"/>
  </sheetData>
  <sortState xmlns:xlrd2="http://schemas.microsoft.com/office/spreadsheetml/2017/richdata2" ref="A8:T23">
    <sortCondition descending="1" ref="T8:T23"/>
  </sortState>
  <mergeCells count="8">
    <mergeCell ref="A1:T1"/>
    <mergeCell ref="A2:T2"/>
    <mergeCell ref="A3:T3"/>
    <mergeCell ref="A5:T5"/>
    <mergeCell ref="A6:A7"/>
    <mergeCell ref="J6:N6"/>
    <mergeCell ref="P6:T6"/>
    <mergeCell ref="E7:F7"/>
  </mergeCells>
  <pageMargins left="0.39" right="0.39" top="0.39" bottom="0.39" header="0" footer="0"/>
  <pageSetup paperSize="9" scale="66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6" tint="0.59999389629810485"/>
    <pageSetUpPr fitToPage="1"/>
  </sheetPr>
  <dimension ref="A1:P21"/>
  <sheetViews>
    <sheetView rightToLeft="1" view="pageBreakPreview" zoomScaleNormal="100" zoomScaleSheetLayoutView="100" workbookViewId="0">
      <selection activeCell="C16" sqref="C16"/>
    </sheetView>
  </sheetViews>
  <sheetFormatPr defaultRowHeight="12.75" x14ac:dyDescent="0.2"/>
  <cols>
    <col min="1" max="1" width="39" style="168" customWidth="1"/>
    <col min="2" max="2" width="1.28515625" style="168" customWidth="1"/>
    <col min="3" max="3" width="21.140625" style="168" bestFit="1" customWidth="1"/>
    <col min="4" max="4" width="1.28515625" style="168" customWidth="1"/>
    <col min="5" max="5" width="18.85546875" style="168" bestFit="1" customWidth="1"/>
    <col min="6" max="6" width="1.28515625" style="168" customWidth="1"/>
    <col min="7" max="7" width="21.85546875" style="168" bestFit="1" customWidth="1"/>
    <col min="8" max="8" width="1.28515625" style="168" customWidth="1"/>
    <col min="9" max="9" width="22.28515625" style="168" bestFit="1" customWidth="1"/>
    <col min="10" max="10" width="1.28515625" style="168" customWidth="1"/>
    <col min="11" max="11" width="19.140625" style="168" bestFit="1" customWidth="1"/>
    <col min="12" max="12" width="1.28515625" style="168" customWidth="1"/>
    <col min="13" max="13" width="26.7109375" style="168" customWidth="1"/>
    <col min="14" max="14" width="0.28515625" style="168" customWidth="1"/>
    <col min="15" max="15" width="9.140625" style="168"/>
    <col min="16" max="16" width="21.7109375" style="168" bestFit="1" customWidth="1"/>
    <col min="17" max="16384" width="9.140625" style="168"/>
  </cols>
  <sheetData>
    <row r="1" spans="1:16" ht="25.5" x14ac:dyDescent="0.2">
      <c r="A1" s="285" t="s">
        <v>0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</row>
    <row r="2" spans="1:16" ht="25.5" x14ac:dyDescent="0.2">
      <c r="A2" s="285" t="s">
        <v>58</v>
      </c>
      <c r="B2" s="285"/>
      <c r="C2" s="285"/>
      <c r="D2" s="285"/>
      <c r="E2" s="285"/>
      <c r="F2" s="285"/>
      <c r="G2" s="285"/>
      <c r="H2" s="285"/>
      <c r="I2" s="285"/>
      <c r="J2" s="285"/>
      <c r="K2" s="285"/>
      <c r="L2" s="285"/>
      <c r="M2" s="285"/>
    </row>
    <row r="3" spans="1:16" ht="25.5" x14ac:dyDescent="0.2">
      <c r="A3" s="285" t="str">
        <f>'صورت وضعیت'!B6</f>
        <v>برای ماه منتهی به 1404/01/31</v>
      </c>
      <c r="B3" s="285"/>
      <c r="C3" s="285"/>
      <c r="D3" s="285"/>
      <c r="E3" s="285"/>
      <c r="F3" s="285"/>
      <c r="G3" s="285"/>
      <c r="H3" s="285"/>
      <c r="I3" s="285"/>
      <c r="J3" s="285"/>
      <c r="K3" s="285"/>
      <c r="L3" s="285"/>
      <c r="M3" s="285"/>
    </row>
    <row r="5" spans="1:16" ht="25.5" x14ac:dyDescent="0.2">
      <c r="A5" s="284" t="s">
        <v>108</v>
      </c>
      <c r="B5" s="284"/>
      <c r="C5" s="284"/>
      <c r="D5" s="284"/>
      <c r="E5" s="284"/>
      <c r="F5" s="284"/>
      <c r="G5" s="284"/>
      <c r="H5" s="284"/>
      <c r="I5" s="284"/>
      <c r="J5" s="284"/>
      <c r="K5" s="284"/>
      <c r="L5" s="284"/>
      <c r="M5" s="284"/>
    </row>
    <row r="6" spans="1:16" ht="21" x14ac:dyDescent="0.2">
      <c r="A6" s="273" t="s">
        <v>61</v>
      </c>
      <c r="C6" s="273" t="s">
        <v>77</v>
      </c>
      <c r="D6" s="273"/>
      <c r="E6" s="273"/>
      <c r="F6" s="273"/>
      <c r="G6" s="273"/>
      <c r="I6" s="273" t="s">
        <v>78</v>
      </c>
      <c r="J6" s="273"/>
      <c r="K6" s="273"/>
      <c r="L6" s="273"/>
      <c r="M6" s="273"/>
    </row>
    <row r="7" spans="1:16" ht="21" x14ac:dyDescent="0.2">
      <c r="A7" s="273"/>
      <c r="C7" s="4" t="s">
        <v>106</v>
      </c>
      <c r="D7" s="176"/>
      <c r="E7" s="4" t="s">
        <v>102</v>
      </c>
      <c r="F7" s="176"/>
      <c r="G7" s="4" t="s">
        <v>107</v>
      </c>
      <c r="I7" s="4" t="s">
        <v>106</v>
      </c>
      <c r="J7" s="176"/>
      <c r="K7" s="4" t="s">
        <v>102</v>
      </c>
      <c r="L7" s="176"/>
      <c r="M7" s="4" t="s">
        <v>107</v>
      </c>
    </row>
    <row r="8" spans="1:16" ht="19.5" x14ac:dyDescent="0.2">
      <c r="A8" s="174" t="s">
        <v>120</v>
      </c>
      <c r="C8" s="68">
        <v>148205736222</v>
      </c>
      <c r="D8" s="177">
        <v>0</v>
      </c>
      <c r="E8" s="126">
        <v>-89927491</v>
      </c>
      <c r="F8" s="179">
        <v>0</v>
      </c>
      <c r="G8" s="120">
        <v>148295663713</v>
      </c>
      <c r="H8" s="179">
        <v>0</v>
      </c>
      <c r="I8" s="120">
        <v>255459028593</v>
      </c>
      <c r="J8" s="179">
        <v>0</v>
      </c>
      <c r="K8" s="126">
        <v>25578479</v>
      </c>
      <c r="L8" s="177">
        <v>0</v>
      </c>
      <c r="M8" s="126">
        <v>255433450114</v>
      </c>
    </row>
    <row r="9" spans="1:16" ht="19.5" x14ac:dyDescent="0.2">
      <c r="A9" s="174" t="s">
        <v>119</v>
      </c>
      <c r="C9" s="68">
        <v>148292285180</v>
      </c>
      <c r="D9" s="177">
        <v>0</v>
      </c>
      <c r="E9" s="126">
        <v>168904718</v>
      </c>
      <c r="F9" s="179">
        <v>0</v>
      </c>
      <c r="G9" s="120">
        <v>148123380462</v>
      </c>
      <c r="H9" s="179">
        <v>0</v>
      </c>
      <c r="I9" s="120">
        <v>233165937312</v>
      </c>
      <c r="J9" s="179">
        <v>0</v>
      </c>
      <c r="K9" s="126">
        <v>616288371</v>
      </c>
      <c r="L9" s="177">
        <v>0</v>
      </c>
      <c r="M9" s="126">
        <v>232549648941</v>
      </c>
    </row>
    <row r="10" spans="1:16" ht="19.5" x14ac:dyDescent="0.2">
      <c r="A10" s="194" t="s">
        <v>131</v>
      </c>
      <c r="C10" s="68">
        <v>14110936472</v>
      </c>
      <c r="D10" s="177">
        <v>0</v>
      </c>
      <c r="E10" s="126">
        <v>9334038</v>
      </c>
      <c r="F10" s="179">
        <v>0</v>
      </c>
      <c r="G10" s="120">
        <v>14101602434</v>
      </c>
      <c r="H10" s="179">
        <v>0</v>
      </c>
      <c r="I10" s="120">
        <v>26406018422</v>
      </c>
      <c r="J10" s="179">
        <v>0</v>
      </c>
      <c r="K10" s="126">
        <v>70354378</v>
      </c>
      <c r="L10" s="177">
        <v>0</v>
      </c>
      <c r="M10" s="126">
        <v>26335664044</v>
      </c>
      <c r="P10" s="177"/>
    </row>
    <row r="11" spans="1:16" ht="19.5" x14ac:dyDescent="0.2">
      <c r="A11" s="174" t="s">
        <v>141</v>
      </c>
      <c r="C11" s="68">
        <v>12739726024</v>
      </c>
      <c r="D11" s="177"/>
      <c r="E11" s="126">
        <v>3025957</v>
      </c>
      <c r="F11" s="179"/>
      <c r="G11" s="120">
        <v>12736700067</v>
      </c>
      <c r="H11" s="179"/>
      <c r="I11" s="120">
        <v>25034807974</v>
      </c>
      <c r="J11" s="179"/>
      <c r="K11" s="126">
        <v>61764676</v>
      </c>
      <c r="L11" s="177"/>
      <c r="M11" s="126">
        <v>24973043298</v>
      </c>
    </row>
    <row r="12" spans="1:16" ht="19.5" x14ac:dyDescent="0.2">
      <c r="A12" s="174" t="s">
        <v>167</v>
      </c>
      <c r="C12" s="68">
        <v>4207095</v>
      </c>
      <c r="D12" s="177"/>
      <c r="E12" s="126">
        <v>0</v>
      </c>
      <c r="F12" s="179"/>
      <c r="G12" s="120">
        <v>4207095</v>
      </c>
      <c r="H12" s="179"/>
      <c r="I12" s="120">
        <v>8398142</v>
      </c>
      <c r="J12" s="179"/>
      <c r="K12" s="126">
        <v>0</v>
      </c>
      <c r="L12" s="177"/>
      <c r="M12" s="126">
        <v>8398142</v>
      </c>
    </row>
    <row r="13" spans="1:16" ht="19.5" x14ac:dyDescent="0.2">
      <c r="A13" s="174" t="s">
        <v>164</v>
      </c>
      <c r="C13" s="68">
        <v>4033</v>
      </c>
      <c r="D13" s="177"/>
      <c r="E13" s="126">
        <v>0</v>
      </c>
      <c r="F13" s="179"/>
      <c r="G13" s="120">
        <v>4033</v>
      </c>
      <c r="H13" s="179"/>
      <c r="I13" s="120">
        <v>6902</v>
      </c>
      <c r="J13" s="179"/>
      <c r="K13" s="126">
        <v>0</v>
      </c>
      <c r="L13" s="177"/>
      <c r="M13" s="126">
        <v>6902</v>
      </c>
    </row>
    <row r="14" spans="1:16" ht="19.5" hidden="1" x14ac:dyDescent="0.2">
      <c r="A14" s="174" t="s">
        <v>165</v>
      </c>
      <c r="C14" s="68">
        <v>8815</v>
      </c>
      <c r="D14" s="177"/>
      <c r="E14" s="126">
        <v>0</v>
      </c>
      <c r="F14" s="179"/>
      <c r="G14" s="120">
        <v>8815</v>
      </c>
      <c r="H14" s="179"/>
      <c r="I14" s="120">
        <v>17287</v>
      </c>
      <c r="J14" s="179"/>
      <c r="K14" s="126">
        <v>0</v>
      </c>
      <c r="L14" s="177"/>
      <c r="M14" s="126">
        <v>17287</v>
      </c>
    </row>
    <row r="15" spans="1:16" ht="19.5" x14ac:dyDescent="0.2">
      <c r="A15" s="174" t="s">
        <v>168</v>
      </c>
      <c r="C15" s="68">
        <v>3469</v>
      </c>
      <c r="D15" s="177"/>
      <c r="E15" s="126">
        <v>0</v>
      </c>
      <c r="F15" s="179"/>
      <c r="G15" s="120">
        <v>3469</v>
      </c>
      <c r="H15" s="179"/>
      <c r="I15" s="120">
        <v>6915</v>
      </c>
      <c r="J15" s="179"/>
      <c r="K15" s="126">
        <v>0</v>
      </c>
      <c r="L15" s="177"/>
      <c r="M15" s="126">
        <v>6915</v>
      </c>
    </row>
    <row r="16" spans="1:16" ht="19.5" x14ac:dyDescent="0.2">
      <c r="A16" s="174" t="s">
        <v>170</v>
      </c>
      <c r="C16" s="68">
        <v>4029</v>
      </c>
      <c r="D16" s="177"/>
      <c r="E16" s="126">
        <v>0</v>
      </c>
      <c r="F16" s="179"/>
      <c r="G16" s="120">
        <v>4029</v>
      </c>
      <c r="H16" s="179"/>
      <c r="I16" s="120">
        <v>6897</v>
      </c>
      <c r="J16" s="179"/>
      <c r="K16" s="126">
        <v>0</v>
      </c>
      <c r="L16" s="177"/>
      <c r="M16" s="126">
        <v>6897</v>
      </c>
    </row>
    <row r="17" spans="1:13" ht="19.5" hidden="1" x14ac:dyDescent="0.2">
      <c r="A17" s="174" t="s">
        <v>169</v>
      </c>
      <c r="C17" s="68"/>
      <c r="D17" s="177"/>
      <c r="E17" s="126"/>
      <c r="F17" s="179"/>
      <c r="G17" s="120"/>
      <c r="H17" s="179"/>
      <c r="I17" s="120"/>
      <c r="J17" s="179"/>
      <c r="K17" s="126"/>
      <c r="L17" s="177"/>
      <c r="M17" s="66"/>
    </row>
    <row r="18" spans="1:13" ht="21.75" thickBot="1" x14ac:dyDescent="0.25">
      <c r="A18" s="173"/>
      <c r="C18" s="90">
        <f>SUM(C8:C17)</f>
        <v>323352911339</v>
      </c>
      <c r="D18" s="177"/>
      <c r="E18" s="180">
        <f>SUM(E8:E17)</f>
        <v>91337222</v>
      </c>
      <c r="F18" s="177"/>
      <c r="G18" s="90">
        <f>SUM(G8:G17)</f>
        <v>323261574117</v>
      </c>
      <c r="H18" s="177"/>
      <c r="I18" s="90">
        <f>SUM(I8:I17)</f>
        <v>540074228444</v>
      </c>
      <c r="J18" s="177"/>
      <c r="K18" s="180">
        <f>SUM(K8:K17)</f>
        <v>773985904</v>
      </c>
      <c r="L18" s="177"/>
      <c r="M18" s="90">
        <f>SUM(M8:M17)</f>
        <v>539300242540</v>
      </c>
    </row>
    <row r="19" spans="1:13" ht="13.5" thickTop="1" x14ac:dyDescent="0.2">
      <c r="C19" s="177"/>
      <c r="D19" s="177"/>
      <c r="E19" s="177"/>
      <c r="F19" s="177"/>
      <c r="G19" s="177"/>
      <c r="H19" s="177"/>
      <c r="I19" s="177"/>
      <c r="J19" s="177"/>
      <c r="K19" s="177"/>
      <c r="L19" s="177"/>
      <c r="M19" s="177"/>
    </row>
    <row r="21" spans="1:13" x14ac:dyDescent="0.2">
      <c r="C21" s="170"/>
      <c r="D21" s="170"/>
      <c r="E21" s="170"/>
      <c r="F21" s="170"/>
      <c r="G21" s="170"/>
      <c r="H21" s="170"/>
      <c r="I21" s="170"/>
      <c r="J21" s="170"/>
      <c r="K21" s="170"/>
      <c r="L21" s="170"/>
      <c r="M21" s="170"/>
    </row>
  </sheetData>
  <sortState xmlns:xlrd2="http://schemas.microsoft.com/office/spreadsheetml/2017/richdata2" ref="A8:M17">
    <sortCondition descending="1" ref="M8:M17"/>
  </sortState>
  <mergeCells count="7">
    <mergeCell ref="A1:M1"/>
    <mergeCell ref="A2:M2"/>
    <mergeCell ref="A3:M3"/>
    <mergeCell ref="A5:M5"/>
    <mergeCell ref="A6:A7"/>
    <mergeCell ref="C6:G6"/>
    <mergeCell ref="I6:M6"/>
  </mergeCells>
  <pageMargins left="0.39" right="0.39" top="0.39" bottom="0.39" header="0" footer="0"/>
  <pageSetup paperSize="9" scale="80" fitToHeight="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6" tint="0.39997558519241921"/>
    <pageSetUpPr fitToPage="1"/>
  </sheetPr>
  <dimension ref="A1:U25"/>
  <sheetViews>
    <sheetView rightToLeft="1" view="pageBreakPreview" zoomScale="70" zoomScaleNormal="100" zoomScaleSheetLayoutView="70" workbookViewId="0">
      <selection activeCell="M11" sqref="M11:Q11"/>
    </sheetView>
  </sheetViews>
  <sheetFormatPr defaultRowHeight="12.75" x14ac:dyDescent="0.2"/>
  <cols>
    <col min="1" max="1" width="40.7109375" bestFit="1" customWidth="1"/>
    <col min="2" max="2" width="1.28515625" customWidth="1"/>
    <col min="3" max="3" width="13.85546875" bestFit="1" customWidth="1"/>
    <col min="4" max="4" width="1.28515625" customWidth="1"/>
    <col min="5" max="5" width="20.85546875" bestFit="1" customWidth="1"/>
    <col min="6" max="6" width="1.28515625" customWidth="1"/>
    <col min="7" max="7" width="19.5703125" bestFit="1" customWidth="1"/>
    <col min="8" max="8" width="1.28515625" customWidth="1"/>
    <col min="9" max="9" width="20.7109375" bestFit="1" customWidth="1"/>
    <col min="10" max="10" width="1.28515625" customWidth="1"/>
    <col min="11" max="11" width="16.28515625" bestFit="1" customWidth="1"/>
    <col min="12" max="12" width="1.28515625" customWidth="1"/>
    <col min="13" max="13" width="20.140625" bestFit="1" customWidth="1"/>
    <col min="14" max="14" width="1.28515625" customWidth="1"/>
    <col min="15" max="15" width="19.7109375" bestFit="1" customWidth="1"/>
    <col min="16" max="16" width="1.28515625" customWidth="1"/>
    <col min="17" max="17" width="21.85546875" bestFit="1" customWidth="1"/>
    <col min="18" max="18" width="1.28515625" style="168" customWidth="1"/>
    <col min="19" max="19" width="4.5703125" customWidth="1"/>
    <col min="20" max="20" width="26" bestFit="1" customWidth="1"/>
    <col min="21" max="21" width="18.85546875" bestFit="1" customWidth="1"/>
    <col min="22" max="22" width="8.85546875" customWidth="1"/>
    <col min="23" max="35" width="9.140625" customWidth="1"/>
    <col min="36" max="36" width="20.7109375" bestFit="1" customWidth="1"/>
    <col min="37" max="37" width="16" bestFit="1" customWidth="1"/>
  </cols>
  <sheetData>
    <row r="1" spans="1:21" ht="29.1" customHeight="1" x14ac:dyDescent="0.25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190"/>
    </row>
    <row r="2" spans="1:21" ht="21.75" customHeight="1" x14ac:dyDescent="0.2">
      <c r="A2" s="249" t="s">
        <v>58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</row>
    <row r="3" spans="1:21" ht="21.75" customHeight="1" x14ac:dyDescent="0.2">
      <c r="A3" s="249" t="str">
        <f>'صورت وضعیت'!B6</f>
        <v>برای ماه منتهی به 1404/01/31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</row>
    <row r="4" spans="1:21" ht="14.45" customHeight="1" x14ac:dyDescent="0.2"/>
    <row r="5" spans="1:21" ht="20.25" customHeight="1" x14ac:dyDescent="0.2">
      <c r="A5" s="274" t="s">
        <v>109</v>
      </c>
      <c r="B5" s="274"/>
      <c r="C5" s="274"/>
      <c r="D5" s="274"/>
      <c r="E5" s="274"/>
      <c r="F5" s="274"/>
      <c r="G5" s="274"/>
      <c r="H5" s="274"/>
      <c r="I5" s="274"/>
      <c r="J5" s="274"/>
      <c r="K5" s="274"/>
      <c r="L5" s="274"/>
      <c r="M5" s="274"/>
      <c r="N5" s="274"/>
      <c r="O5" s="274"/>
      <c r="P5" s="274"/>
      <c r="Q5" s="274"/>
      <c r="R5" s="274"/>
      <c r="S5" s="286"/>
      <c r="T5" s="286"/>
    </row>
    <row r="6" spans="1:21" ht="14.45" customHeight="1" x14ac:dyDescent="0.2">
      <c r="A6" s="266" t="s">
        <v>61</v>
      </c>
      <c r="C6" s="273" t="s">
        <v>77</v>
      </c>
      <c r="D6" s="273"/>
      <c r="E6" s="273"/>
      <c r="F6" s="273"/>
      <c r="G6" s="273"/>
      <c r="H6" s="273"/>
      <c r="I6" s="273"/>
      <c r="K6" s="273" t="s">
        <v>78</v>
      </c>
      <c r="L6" s="273"/>
      <c r="M6" s="273"/>
      <c r="N6" s="273"/>
      <c r="O6" s="273"/>
      <c r="P6" s="273"/>
      <c r="Q6" s="273"/>
      <c r="R6" s="273"/>
      <c r="S6" s="286"/>
      <c r="T6" s="286"/>
    </row>
    <row r="7" spans="1:21" ht="38.25" customHeight="1" x14ac:dyDescent="0.2">
      <c r="A7" s="266"/>
      <c r="C7" s="28" t="s">
        <v>6</v>
      </c>
      <c r="D7" s="2"/>
      <c r="E7" s="28" t="s">
        <v>110</v>
      </c>
      <c r="F7" s="2"/>
      <c r="G7" s="28" t="s">
        <v>111</v>
      </c>
      <c r="H7" s="2"/>
      <c r="I7" s="28" t="s">
        <v>112</v>
      </c>
      <c r="K7" s="28" t="s">
        <v>6</v>
      </c>
      <c r="L7" s="2"/>
      <c r="M7" s="28" t="s">
        <v>110</v>
      </c>
      <c r="N7" s="2"/>
      <c r="O7" s="28" t="s">
        <v>111</v>
      </c>
      <c r="P7" s="2"/>
      <c r="Q7" s="167" t="s">
        <v>112</v>
      </c>
      <c r="R7" s="167"/>
      <c r="S7" s="286"/>
      <c r="T7" s="286"/>
    </row>
    <row r="8" spans="1:21" ht="21.75" customHeight="1" x14ac:dyDescent="0.25">
      <c r="A8" s="185" t="s">
        <v>133</v>
      </c>
      <c r="B8" s="168"/>
      <c r="C8" s="120">
        <v>0</v>
      </c>
      <c r="D8" s="120"/>
      <c r="E8" s="120">
        <v>0</v>
      </c>
      <c r="F8" s="120"/>
      <c r="G8" s="120">
        <v>0</v>
      </c>
      <c r="H8" s="120"/>
      <c r="I8" s="120">
        <v>0</v>
      </c>
      <c r="J8" s="120"/>
      <c r="K8" s="120">
        <v>1590000</v>
      </c>
      <c r="L8" s="120"/>
      <c r="M8" s="120">
        <v>1590000000000</v>
      </c>
      <c r="N8" s="120"/>
      <c r="O8" s="120">
        <v>1524422348360</v>
      </c>
      <c r="P8" s="120"/>
      <c r="Q8" s="120">
        <v>65577651640</v>
      </c>
      <c r="R8" s="92"/>
      <c r="T8" s="182"/>
      <c r="U8" s="63"/>
    </row>
    <row r="9" spans="1:21" s="168" customFormat="1" ht="24" customHeight="1" x14ac:dyDescent="0.25">
      <c r="A9" s="185" t="s">
        <v>185</v>
      </c>
      <c r="C9" s="120">
        <v>0</v>
      </c>
      <c r="D9" s="120"/>
      <c r="E9" s="120">
        <v>0</v>
      </c>
      <c r="F9" s="120"/>
      <c r="G9" s="120">
        <v>0</v>
      </c>
      <c r="H9" s="120"/>
      <c r="I9" s="120">
        <v>0</v>
      </c>
      <c r="J9" s="120"/>
      <c r="K9" s="120">
        <v>2040000</v>
      </c>
      <c r="L9" s="120"/>
      <c r="M9" s="120">
        <v>2040000000000</v>
      </c>
      <c r="N9" s="120"/>
      <c r="O9" s="120">
        <v>2001285201300</v>
      </c>
      <c r="P9" s="120"/>
      <c r="Q9" s="120">
        <v>38714798700</v>
      </c>
      <c r="R9" s="92"/>
      <c r="T9" s="183"/>
      <c r="U9" s="177"/>
    </row>
    <row r="10" spans="1:21" s="168" customFormat="1" ht="21.75" customHeight="1" x14ac:dyDescent="0.25">
      <c r="A10" s="185" t="s">
        <v>172</v>
      </c>
      <c r="C10" s="120">
        <v>0</v>
      </c>
      <c r="D10" s="120"/>
      <c r="E10" s="120">
        <v>0</v>
      </c>
      <c r="F10" s="120"/>
      <c r="G10" s="120">
        <v>0</v>
      </c>
      <c r="H10" s="120"/>
      <c r="I10" s="120">
        <v>0</v>
      </c>
      <c r="J10" s="120"/>
      <c r="K10" s="120">
        <v>565000</v>
      </c>
      <c r="L10" s="120"/>
      <c r="M10" s="120">
        <f>503338500000-20000000</f>
        <v>503318500000</v>
      </c>
      <c r="N10" s="120"/>
      <c r="O10" s="120">
        <v>501474294920</v>
      </c>
      <c r="P10" s="120"/>
      <c r="Q10" s="120">
        <v>1884205080</v>
      </c>
      <c r="R10" s="92"/>
      <c r="T10" s="184"/>
      <c r="U10" s="177"/>
    </row>
    <row r="11" spans="1:21" ht="21.75" customHeight="1" thickBot="1" x14ac:dyDescent="0.25">
      <c r="A11" s="29"/>
      <c r="E11" s="218">
        <f>SUM(E8:E10)</f>
        <v>0</v>
      </c>
      <c r="G11" s="218">
        <f>SUM(G8:G10)</f>
        <v>0</v>
      </c>
      <c r="I11" s="218">
        <f>SUM(I8:I10)</f>
        <v>0</v>
      </c>
      <c r="M11" s="48">
        <f>SUM(M8:M10)</f>
        <v>4133318500000</v>
      </c>
      <c r="O11" s="48">
        <f>SUM(O8:O10)</f>
        <v>4027181844580</v>
      </c>
      <c r="Q11" s="218">
        <f>SUM(Q8:Q10)</f>
        <v>106176655420</v>
      </c>
      <c r="R11" s="91"/>
    </row>
    <row r="12" spans="1:21" ht="13.5" thickTop="1" x14ac:dyDescent="0.2"/>
    <row r="15" spans="1:21" s="187" customFormat="1" ht="21.75" customHeight="1" x14ac:dyDescent="0.25">
      <c r="A15" s="186"/>
      <c r="C15" s="188"/>
      <c r="D15" s="188"/>
      <c r="E15" s="188"/>
      <c r="F15" s="188"/>
      <c r="G15" s="188"/>
      <c r="H15" s="188"/>
      <c r="I15" s="188"/>
      <c r="J15" s="188"/>
      <c r="K15" s="188"/>
      <c r="L15" s="188"/>
      <c r="M15" s="188"/>
      <c r="N15" s="188"/>
      <c r="O15" s="188"/>
      <c r="P15" s="188"/>
      <c r="Q15" s="188"/>
      <c r="R15" s="92"/>
      <c r="T15" s="189"/>
    </row>
    <row r="16" spans="1:21" s="187" customFormat="1" ht="21.75" customHeight="1" x14ac:dyDescent="0.25">
      <c r="A16" s="186"/>
      <c r="C16" s="188"/>
      <c r="D16" s="188"/>
      <c r="E16" s="188"/>
      <c r="F16" s="188"/>
      <c r="G16" s="188"/>
      <c r="H16" s="188"/>
      <c r="I16" s="188"/>
      <c r="J16" s="188"/>
      <c r="K16" s="188"/>
      <c r="L16" s="188"/>
      <c r="M16" s="188"/>
      <c r="N16" s="188"/>
      <c r="O16" s="188"/>
      <c r="P16" s="188"/>
      <c r="Q16" s="188"/>
      <c r="R16" s="92"/>
      <c r="T16" s="189"/>
    </row>
    <row r="17" spans="1:20" s="187" customFormat="1" ht="24" customHeight="1" x14ac:dyDescent="0.25">
      <c r="A17" s="186"/>
      <c r="C17" s="188"/>
      <c r="D17" s="188"/>
      <c r="E17" s="188"/>
      <c r="F17" s="188"/>
      <c r="G17" s="188"/>
      <c r="H17" s="188"/>
      <c r="I17" s="188"/>
      <c r="J17" s="188"/>
      <c r="K17" s="188"/>
      <c r="L17" s="188"/>
      <c r="M17" s="188"/>
      <c r="N17" s="188"/>
      <c r="O17" s="188"/>
      <c r="P17" s="188"/>
      <c r="Q17" s="188"/>
      <c r="R17" s="92"/>
      <c r="T17" s="189"/>
    </row>
    <row r="18" spans="1:20" s="187" customFormat="1" ht="21.75" customHeight="1" x14ac:dyDescent="0.25">
      <c r="A18" s="186"/>
      <c r="C18" s="188"/>
      <c r="D18" s="188"/>
      <c r="E18" s="188"/>
      <c r="F18" s="188"/>
      <c r="G18" s="188"/>
      <c r="H18" s="188"/>
      <c r="I18" s="188"/>
      <c r="J18" s="188"/>
      <c r="K18" s="188"/>
      <c r="L18" s="188"/>
      <c r="M18" s="188"/>
      <c r="N18" s="188"/>
      <c r="O18" s="188"/>
      <c r="P18" s="188"/>
      <c r="Q18" s="188"/>
      <c r="R18" s="92"/>
      <c r="T18" s="189"/>
    </row>
    <row r="19" spans="1:20" s="187" customFormat="1" ht="21.75" customHeight="1" x14ac:dyDescent="0.25">
      <c r="A19" s="186"/>
      <c r="C19" s="188"/>
      <c r="D19" s="188"/>
      <c r="E19" s="188"/>
      <c r="F19" s="188"/>
      <c r="G19" s="188"/>
      <c r="H19" s="188"/>
      <c r="I19" s="188"/>
      <c r="J19" s="188"/>
      <c r="K19" s="188"/>
      <c r="L19" s="188"/>
      <c r="M19" s="188"/>
      <c r="N19" s="188"/>
      <c r="O19" s="188"/>
      <c r="P19" s="188"/>
      <c r="Q19" s="188"/>
      <c r="R19" s="68"/>
      <c r="T19" s="189"/>
    </row>
    <row r="20" spans="1:20" s="187" customFormat="1" ht="21.75" customHeight="1" x14ac:dyDescent="0.25">
      <c r="A20" s="186"/>
      <c r="C20" s="188"/>
      <c r="D20" s="188"/>
      <c r="E20" s="188"/>
      <c r="F20" s="188"/>
      <c r="G20" s="188"/>
      <c r="H20" s="188"/>
      <c r="I20" s="188"/>
      <c r="J20" s="188"/>
      <c r="K20" s="188"/>
      <c r="L20" s="188"/>
      <c r="M20" s="188"/>
      <c r="N20" s="188"/>
      <c r="O20" s="188"/>
      <c r="P20" s="188"/>
      <c r="Q20" s="188"/>
      <c r="R20" s="68"/>
      <c r="T20" s="189"/>
    </row>
    <row r="21" spans="1:20" s="187" customFormat="1" ht="21.75" customHeight="1" x14ac:dyDescent="0.25">
      <c r="A21" s="186"/>
      <c r="C21" s="188"/>
      <c r="D21" s="188"/>
      <c r="E21" s="188"/>
      <c r="F21" s="188"/>
      <c r="G21" s="188"/>
      <c r="H21" s="188"/>
      <c r="I21" s="188"/>
      <c r="J21" s="188"/>
      <c r="K21" s="188"/>
      <c r="L21" s="188"/>
      <c r="M21" s="188"/>
      <c r="N21" s="188"/>
      <c r="O21" s="188"/>
      <c r="P21" s="188"/>
      <c r="Q21" s="188"/>
      <c r="R21" s="92"/>
      <c r="T21" s="189"/>
    </row>
    <row r="22" spans="1:20" s="187" customFormat="1" ht="21.75" customHeight="1" x14ac:dyDescent="0.25">
      <c r="A22" s="186"/>
      <c r="C22" s="188"/>
      <c r="D22" s="188"/>
      <c r="E22" s="188"/>
      <c r="F22" s="188"/>
      <c r="G22" s="188"/>
      <c r="H22" s="188"/>
      <c r="I22" s="188"/>
      <c r="J22" s="188"/>
      <c r="K22" s="188"/>
      <c r="L22" s="188"/>
      <c r="M22" s="188"/>
      <c r="N22" s="188"/>
      <c r="O22" s="188"/>
      <c r="P22" s="188"/>
      <c r="Q22" s="188"/>
      <c r="R22" s="93"/>
      <c r="T22" s="189"/>
    </row>
    <row r="23" spans="1:20" s="187" customFormat="1" ht="21.75" customHeight="1" x14ac:dyDescent="0.25">
      <c r="A23" s="186"/>
      <c r="C23" s="188"/>
      <c r="D23" s="188"/>
      <c r="E23" s="188"/>
      <c r="F23" s="188"/>
      <c r="G23" s="188"/>
      <c r="H23" s="188"/>
      <c r="I23" s="188"/>
      <c r="J23" s="188"/>
      <c r="K23" s="188"/>
      <c r="L23" s="188"/>
      <c r="M23" s="188"/>
      <c r="N23" s="188"/>
      <c r="O23" s="188"/>
      <c r="P23" s="188"/>
      <c r="Q23" s="188"/>
      <c r="R23" s="93"/>
      <c r="T23" s="189"/>
    </row>
    <row r="24" spans="1:20" s="187" customFormat="1" ht="21.75" customHeight="1" x14ac:dyDescent="0.25">
      <c r="A24" s="186"/>
      <c r="C24" s="188"/>
      <c r="D24" s="188"/>
      <c r="E24" s="188"/>
      <c r="F24" s="188"/>
      <c r="G24" s="188"/>
      <c r="H24" s="188"/>
      <c r="I24" s="188"/>
      <c r="J24" s="188"/>
      <c r="K24" s="188"/>
      <c r="L24" s="188"/>
      <c r="M24" s="188"/>
      <c r="N24" s="188"/>
      <c r="O24" s="188"/>
      <c r="P24" s="188"/>
      <c r="Q24" s="188"/>
      <c r="R24" s="93"/>
      <c r="T24" s="189"/>
    </row>
    <row r="25" spans="1:20" s="187" customFormat="1" ht="21.75" customHeight="1" x14ac:dyDescent="0.2">
      <c r="A25" s="186"/>
      <c r="C25" s="188"/>
      <c r="D25" s="188"/>
      <c r="E25" s="188"/>
      <c r="F25" s="188"/>
      <c r="G25" s="188"/>
      <c r="H25" s="188"/>
      <c r="I25" s="188"/>
      <c r="J25" s="188"/>
      <c r="K25" s="188"/>
      <c r="L25" s="188"/>
      <c r="M25" s="188"/>
      <c r="N25" s="188"/>
      <c r="O25" s="188"/>
      <c r="P25" s="188"/>
      <c r="Q25" s="188"/>
      <c r="R25" s="93"/>
    </row>
  </sheetData>
  <sortState xmlns:xlrd2="http://schemas.microsoft.com/office/spreadsheetml/2017/richdata2" ref="A8:Q10">
    <sortCondition descending="1" ref="Q8:Q10"/>
  </sortState>
  <mergeCells count="8">
    <mergeCell ref="S5:T7"/>
    <mergeCell ref="A1:Q1"/>
    <mergeCell ref="A2:R2"/>
    <mergeCell ref="A3:R3"/>
    <mergeCell ref="A5:R5"/>
    <mergeCell ref="A6:A7"/>
    <mergeCell ref="C6:I6"/>
    <mergeCell ref="K6:R6"/>
  </mergeCells>
  <pageMargins left="0.39" right="0.39" top="0.39" bottom="0.39" header="0" footer="0"/>
  <pageSetup paperSize="9" scale="69" fitToHeight="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6" tint="0.39997558519241921"/>
    <pageSetUpPr fitToPage="1"/>
  </sheetPr>
  <dimension ref="A1:U33"/>
  <sheetViews>
    <sheetView rightToLeft="1" view="pageBreakPreview" topLeftCell="A10" zoomScale="115" zoomScaleNormal="100" zoomScaleSheetLayoutView="115" workbookViewId="0">
      <selection activeCell="Q31" sqref="Q31"/>
    </sheetView>
  </sheetViews>
  <sheetFormatPr defaultRowHeight="19.5" customHeight="1" x14ac:dyDescent="0.2"/>
  <cols>
    <col min="1" max="1" width="33.28515625" customWidth="1"/>
    <col min="2" max="2" width="1.28515625" customWidth="1"/>
    <col min="3" max="3" width="11.5703125" bestFit="1" customWidth="1"/>
    <col min="4" max="4" width="1.28515625" customWidth="1"/>
    <col min="5" max="5" width="19" bestFit="1" customWidth="1"/>
    <col min="6" max="6" width="1.28515625" customWidth="1"/>
    <col min="7" max="7" width="19.5703125" bestFit="1" customWidth="1"/>
    <col min="8" max="8" width="1.28515625" customWidth="1"/>
    <col min="9" max="9" width="19.140625" bestFit="1" customWidth="1"/>
    <col min="10" max="10" width="1.28515625" customWidth="1"/>
    <col min="11" max="11" width="11.5703125" bestFit="1" customWidth="1"/>
    <col min="12" max="12" width="1.28515625" customWidth="1"/>
    <col min="13" max="13" width="18.85546875" bestFit="1" customWidth="1"/>
    <col min="14" max="14" width="1.28515625" customWidth="1"/>
    <col min="15" max="15" width="19.42578125" bestFit="1" customWidth="1"/>
    <col min="16" max="16" width="1.28515625" customWidth="1"/>
    <col min="17" max="17" width="15.85546875" customWidth="1"/>
    <col min="18" max="18" width="1.28515625" customWidth="1"/>
    <col min="19" max="19" width="0.28515625" customWidth="1"/>
    <col min="20" max="20" width="13.85546875" bestFit="1" customWidth="1"/>
  </cols>
  <sheetData>
    <row r="1" spans="1:21" ht="19.5" customHeight="1" x14ac:dyDescent="0.25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47"/>
    </row>
    <row r="2" spans="1:21" ht="19.5" customHeight="1" x14ac:dyDescent="0.2">
      <c r="A2" s="249" t="s">
        <v>58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</row>
    <row r="3" spans="1:21" ht="19.5" customHeight="1" x14ac:dyDescent="0.2">
      <c r="A3" s="249" t="str">
        <f>'صورت وضعیت'!B6</f>
        <v>برای ماه منتهی به 1404/01/31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</row>
    <row r="5" spans="1:21" ht="19.5" customHeight="1" x14ac:dyDescent="0.2">
      <c r="A5" s="274" t="s">
        <v>113</v>
      </c>
      <c r="B5" s="274"/>
      <c r="C5" s="274"/>
      <c r="D5" s="274"/>
      <c r="E5" s="274"/>
      <c r="F5" s="274"/>
      <c r="G5" s="274"/>
      <c r="H5" s="274"/>
      <c r="I5" s="274"/>
      <c r="J5" s="274"/>
      <c r="K5" s="274"/>
      <c r="L5" s="274"/>
      <c r="M5" s="274"/>
      <c r="N5" s="274"/>
      <c r="O5" s="274"/>
      <c r="P5" s="274"/>
      <c r="Q5" s="274"/>
      <c r="R5" s="274"/>
    </row>
    <row r="6" spans="1:21" ht="19.5" customHeight="1" x14ac:dyDescent="0.2">
      <c r="A6" s="273" t="s">
        <v>61</v>
      </c>
      <c r="C6" s="266" t="s">
        <v>77</v>
      </c>
      <c r="D6" s="266"/>
      <c r="E6" s="266"/>
      <c r="F6" s="266"/>
      <c r="G6" s="266"/>
      <c r="H6" s="266"/>
      <c r="I6" s="266"/>
      <c r="K6" s="266" t="s">
        <v>78</v>
      </c>
      <c r="L6" s="266"/>
      <c r="M6" s="266"/>
      <c r="N6" s="266"/>
      <c r="O6" s="266"/>
      <c r="P6" s="266"/>
      <c r="Q6" s="266"/>
      <c r="R6" s="266"/>
    </row>
    <row r="7" spans="1:21" ht="41.25" customHeight="1" x14ac:dyDescent="0.2">
      <c r="A7" s="273"/>
      <c r="C7" s="28" t="s">
        <v>6</v>
      </c>
      <c r="D7" s="2"/>
      <c r="E7" s="28" t="s">
        <v>8</v>
      </c>
      <c r="F7" s="2"/>
      <c r="G7" s="28" t="s">
        <v>111</v>
      </c>
      <c r="H7" s="2"/>
      <c r="I7" s="28" t="s">
        <v>114</v>
      </c>
      <c r="K7" s="28" t="s">
        <v>6</v>
      </c>
      <c r="L7" s="2"/>
      <c r="M7" s="28" t="s">
        <v>8</v>
      </c>
      <c r="N7" s="2"/>
      <c r="O7" s="28" t="s">
        <v>111</v>
      </c>
      <c r="P7" s="2"/>
      <c r="Q7" s="167" t="s">
        <v>114</v>
      </c>
      <c r="R7" s="167"/>
    </row>
    <row r="8" spans="1:21" ht="19.5" customHeight="1" x14ac:dyDescent="0.2">
      <c r="A8" s="30" t="s">
        <v>40</v>
      </c>
      <c r="C8" s="35">
        <v>2100000</v>
      </c>
      <c r="E8" s="35">
        <v>2090171087812</v>
      </c>
      <c r="G8" s="35">
        <v>2049228510000</v>
      </c>
      <c r="I8" s="35">
        <v>40942577812</v>
      </c>
      <c r="K8" s="35">
        <v>2100000</v>
      </c>
      <c r="M8" s="35">
        <v>2090171087812</v>
      </c>
      <c r="O8" s="35">
        <v>2025376833900</v>
      </c>
      <c r="Q8" s="35">
        <v>64794253912</v>
      </c>
      <c r="R8" s="35"/>
      <c r="T8" s="159"/>
      <c r="U8" s="159"/>
    </row>
    <row r="9" spans="1:21" ht="19.5" customHeight="1" x14ac:dyDescent="0.2">
      <c r="A9" s="30" t="s">
        <v>22</v>
      </c>
      <c r="C9" s="35">
        <v>758126</v>
      </c>
      <c r="E9" s="35">
        <v>321601337824</v>
      </c>
      <c r="G9" s="35">
        <v>277901841212</v>
      </c>
      <c r="I9" s="35">
        <v>43699496612</v>
      </c>
      <c r="K9" s="35">
        <v>758126</v>
      </c>
      <c r="M9" s="35">
        <v>321601337824</v>
      </c>
      <c r="O9" s="35">
        <v>289465435264</v>
      </c>
      <c r="Q9" s="35">
        <v>32135902560</v>
      </c>
      <c r="R9" s="35"/>
      <c r="T9" s="159"/>
      <c r="U9" s="159"/>
    </row>
    <row r="10" spans="1:21" ht="19.5" customHeight="1" x14ac:dyDescent="0.2">
      <c r="A10" s="30" t="s">
        <v>174</v>
      </c>
      <c r="C10" s="35">
        <v>2650000</v>
      </c>
      <c r="E10" s="35">
        <v>2064240788531</v>
      </c>
      <c r="G10" s="35">
        <v>2048873574343</v>
      </c>
      <c r="I10" s="35">
        <v>15367214188</v>
      </c>
      <c r="K10" s="35">
        <v>2650000</v>
      </c>
      <c r="M10" s="35">
        <v>2064240788531</v>
      </c>
      <c r="O10" s="35">
        <v>2040130159375</v>
      </c>
      <c r="Q10" s="35">
        <v>24110629156</v>
      </c>
      <c r="R10" s="35"/>
      <c r="T10" s="159"/>
      <c r="U10" s="159"/>
    </row>
    <row r="11" spans="1:21" ht="19.5" customHeight="1" x14ac:dyDescent="0.2">
      <c r="A11" s="30" t="s">
        <v>182</v>
      </c>
      <c r="C11" s="35">
        <v>6050000</v>
      </c>
      <c r="E11" s="35">
        <v>115538634750</v>
      </c>
      <c r="G11" s="35">
        <v>100794164625</v>
      </c>
      <c r="I11" s="35">
        <v>14744470125</v>
      </c>
      <c r="K11" s="35">
        <v>6050000</v>
      </c>
      <c r="M11" s="35">
        <v>115538634750</v>
      </c>
      <c r="O11" s="35">
        <v>99940496613</v>
      </c>
      <c r="Q11" s="35">
        <v>15598138137</v>
      </c>
      <c r="R11" s="35"/>
      <c r="T11" s="159"/>
      <c r="U11" s="159"/>
    </row>
    <row r="12" spans="1:21" ht="19.5" customHeight="1" x14ac:dyDescent="0.2">
      <c r="A12" s="30" t="s">
        <v>171</v>
      </c>
      <c r="C12" s="35">
        <v>4710000</v>
      </c>
      <c r="E12" s="35">
        <v>95043132095</v>
      </c>
      <c r="G12" s="35">
        <v>81320377241</v>
      </c>
      <c r="I12" s="35">
        <v>13722754854</v>
      </c>
      <c r="K12" s="35">
        <v>4710000</v>
      </c>
      <c r="M12" s="35">
        <v>95043132095</v>
      </c>
      <c r="O12" s="35">
        <v>87939477714</v>
      </c>
      <c r="Q12" s="35">
        <v>7103654381</v>
      </c>
      <c r="R12" s="35"/>
      <c r="T12" s="159"/>
      <c r="U12" s="159"/>
    </row>
    <row r="13" spans="1:21" ht="19.5" customHeight="1" x14ac:dyDescent="0.2">
      <c r="A13" s="30" t="s">
        <v>37</v>
      </c>
      <c r="C13" s="35">
        <v>526865</v>
      </c>
      <c r="E13" s="35">
        <v>493196904810</v>
      </c>
      <c r="G13" s="35">
        <v>490713186591</v>
      </c>
      <c r="I13" s="35">
        <v>2483718219</v>
      </c>
      <c r="K13" s="35">
        <v>526865</v>
      </c>
      <c r="M13" s="35">
        <v>493196904810</v>
      </c>
      <c r="O13" s="35">
        <v>488530253759</v>
      </c>
      <c r="Q13" s="35">
        <v>4666651051</v>
      </c>
      <c r="R13" s="35"/>
      <c r="T13" s="159"/>
      <c r="U13" s="159"/>
    </row>
    <row r="14" spans="1:21" ht="19.5" customHeight="1" x14ac:dyDescent="0.2">
      <c r="A14" s="30" t="s">
        <v>31</v>
      </c>
      <c r="C14" s="35">
        <v>71600</v>
      </c>
      <c r="E14" s="35">
        <v>68365606487</v>
      </c>
      <c r="G14" s="35">
        <v>66621746619</v>
      </c>
      <c r="I14" s="35">
        <v>1743859868</v>
      </c>
      <c r="K14" s="35">
        <v>71600</v>
      </c>
      <c r="M14" s="35">
        <v>68365606487</v>
      </c>
      <c r="O14" s="35">
        <v>65132020681</v>
      </c>
      <c r="Q14" s="35">
        <v>3233585806</v>
      </c>
      <c r="R14" s="35"/>
      <c r="T14" s="159"/>
      <c r="U14" s="159"/>
    </row>
    <row r="15" spans="1:21" ht="19.5" customHeight="1" x14ac:dyDescent="0.2">
      <c r="A15" s="30" t="s">
        <v>183</v>
      </c>
      <c r="C15" s="35">
        <v>3541990</v>
      </c>
      <c r="E15" s="35">
        <v>52889869108</v>
      </c>
      <c r="G15" s="35">
        <v>48503017089</v>
      </c>
      <c r="I15" s="35">
        <v>4386852019</v>
      </c>
      <c r="K15" s="35">
        <v>3541990</v>
      </c>
      <c r="M15" s="35">
        <v>52889869108</v>
      </c>
      <c r="O15" s="35">
        <v>49999991786</v>
      </c>
      <c r="Q15" s="35">
        <v>2889877322</v>
      </c>
      <c r="R15" s="35"/>
      <c r="T15" s="159"/>
      <c r="U15" s="159"/>
    </row>
    <row r="16" spans="1:21" ht="19.5" customHeight="1" x14ac:dyDescent="0.2">
      <c r="A16" s="30" t="s">
        <v>12</v>
      </c>
      <c r="C16" s="35">
        <v>14152500</v>
      </c>
      <c r="E16" s="35">
        <v>45496858349</v>
      </c>
      <c r="G16" s="35">
        <v>39391219350</v>
      </c>
      <c r="I16" s="35">
        <v>6105638999</v>
      </c>
      <c r="K16" s="35">
        <v>14152500</v>
      </c>
      <c r="M16" s="35">
        <v>45496858349</v>
      </c>
      <c r="O16" s="35">
        <v>42837951043</v>
      </c>
      <c r="Q16" s="35">
        <v>2658907306</v>
      </c>
      <c r="R16" s="35"/>
      <c r="T16" s="159"/>
      <c r="U16" s="159"/>
    </row>
    <row r="17" spans="1:21" ht="19.5" customHeight="1" x14ac:dyDescent="0.2">
      <c r="A17" s="30" t="s">
        <v>13</v>
      </c>
      <c r="C17" s="35">
        <v>3250168</v>
      </c>
      <c r="E17" s="35">
        <v>4965784942</v>
      </c>
      <c r="G17" s="35">
        <v>4264694940</v>
      </c>
      <c r="I17" s="35">
        <v>701090002</v>
      </c>
      <c r="K17" s="35">
        <v>3250168</v>
      </c>
      <c r="M17" s="35">
        <v>4965784942</v>
      </c>
      <c r="O17" s="35">
        <v>4193616691</v>
      </c>
      <c r="Q17" s="35">
        <v>772168251</v>
      </c>
      <c r="R17" s="35"/>
      <c r="T17" s="159"/>
      <c r="U17" s="159"/>
    </row>
    <row r="18" spans="1:21" ht="19.5" customHeight="1" x14ac:dyDescent="0.2">
      <c r="A18" s="30" t="s">
        <v>145</v>
      </c>
      <c r="C18" s="35">
        <v>4302000</v>
      </c>
      <c r="E18" s="35">
        <v>4045297656881</v>
      </c>
      <c r="G18" s="35">
        <v>4045297656881</v>
      </c>
      <c r="I18" s="35">
        <v>0</v>
      </c>
      <c r="K18" s="35">
        <v>4302000</v>
      </c>
      <c r="M18" s="35">
        <v>4045297656881</v>
      </c>
      <c r="O18" s="35">
        <v>4045297656881</v>
      </c>
      <c r="Q18" s="35">
        <v>0</v>
      </c>
      <c r="R18" s="35"/>
      <c r="T18" s="159"/>
      <c r="U18" s="159"/>
    </row>
    <row r="19" spans="1:21" ht="19.5" customHeight="1" x14ac:dyDescent="0.2">
      <c r="A19" s="30" t="s">
        <v>144</v>
      </c>
      <c r="C19" s="35">
        <v>1984800</v>
      </c>
      <c r="E19" s="35">
        <v>1683599112342</v>
      </c>
      <c r="G19" s="35">
        <v>1683599112342</v>
      </c>
      <c r="I19" s="35">
        <v>0</v>
      </c>
      <c r="K19" s="35">
        <v>1984800</v>
      </c>
      <c r="M19" s="35">
        <v>1683599112342</v>
      </c>
      <c r="O19" s="35">
        <v>1683599112342</v>
      </c>
      <c r="Q19" s="35">
        <v>0</v>
      </c>
      <c r="R19" s="35"/>
      <c r="T19" s="159"/>
      <c r="U19" s="159"/>
    </row>
    <row r="20" spans="1:21" ht="19.5" customHeight="1" x14ac:dyDescent="0.2">
      <c r="A20" s="30" t="s">
        <v>146</v>
      </c>
      <c r="C20" s="35">
        <v>646000</v>
      </c>
      <c r="E20" s="35">
        <v>547967062965</v>
      </c>
      <c r="G20" s="35">
        <v>547967062965</v>
      </c>
      <c r="I20" s="35">
        <v>0</v>
      </c>
      <c r="K20" s="35">
        <v>646000</v>
      </c>
      <c r="M20" s="35">
        <v>547967062965</v>
      </c>
      <c r="O20" s="35">
        <v>547967062965</v>
      </c>
      <c r="Q20" s="35">
        <v>0</v>
      </c>
      <c r="R20" s="35"/>
      <c r="T20" s="159"/>
      <c r="U20" s="159"/>
    </row>
    <row r="21" spans="1:21" ht="19.5" customHeight="1" x14ac:dyDescent="0.2">
      <c r="A21" s="30" t="s">
        <v>34</v>
      </c>
      <c r="C21" s="35">
        <v>1500000</v>
      </c>
      <c r="E21" s="35">
        <v>1499728125000</v>
      </c>
      <c r="G21" s="35">
        <v>1499728125000</v>
      </c>
      <c r="I21" s="35">
        <v>0</v>
      </c>
      <c r="K21" s="35">
        <v>1500000</v>
      </c>
      <c r="M21" s="35">
        <v>1499728125000</v>
      </c>
      <c r="O21" s="35">
        <v>1499728125000</v>
      </c>
      <c r="Q21" s="35">
        <v>0</v>
      </c>
      <c r="R21" s="35"/>
      <c r="T21" s="159"/>
      <c r="U21" s="159"/>
    </row>
    <row r="22" spans="1:21" ht="19.5" customHeight="1" x14ac:dyDescent="0.2">
      <c r="A22" s="30" t="s">
        <v>132</v>
      </c>
      <c r="C22" s="35">
        <v>1499971</v>
      </c>
      <c r="E22" s="35">
        <v>1499699130256</v>
      </c>
      <c r="G22" s="35">
        <v>1499699130256</v>
      </c>
      <c r="I22" s="35">
        <v>0</v>
      </c>
      <c r="K22" s="35">
        <v>1499971</v>
      </c>
      <c r="M22" s="35">
        <v>1499699130256</v>
      </c>
      <c r="O22" s="35">
        <v>1499699130256</v>
      </c>
      <c r="Q22" s="35">
        <v>0</v>
      </c>
      <c r="R22" s="35"/>
      <c r="T22" s="159"/>
      <c r="U22" s="159"/>
    </row>
    <row r="23" spans="1:21" ht="19.5" customHeight="1" x14ac:dyDescent="0.2">
      <c r="A23" s="30" t="s">
        <v>43</v>
      </c>
      <c r="C23" s="35">
        <v>500000</v>
      </c>
      <c r="E23" s="35">
        <v>499909375000</v>
      </c>
      <c r="G23" s="35">
        <v>499909375000</v>
      </c>
      <c r="I23" s="35">
        <v>0</v>
      </c>
      <c r="K23" s="35">
        <v>500000</v>
      </c>
      <c r="M23" s="35">
        <v>499909375000</v>
      </c>
      <c r="O23" s="35">
        <v>499909375000</v>
      </c>
      <c r="Q23" s="35">
        <v>0</v>
      </c>
      <c r="R23" s="35"/>
      <c r="T23" s="159"/>
      <c r="U23" s="159"/>
    </row>
    <row r="24" spans="1:21" ht="19.5" customHeight="1" x14ac:dyDescent="0.2">
      <c r="A24" s="30" t="s">
        <v>173</v>
      </c>
      <c r="C24" s="35">
        <v>587642</v>
      </c>
      <c r="E24" s="35">
        <v>570966989072</v>
      </c>
      <c r="G24" s="35">
        <v>570966989072</v>
      </c>
      <c r="I24" s="35">
        <v>0</v>
      </c>
      <c r="K24" s="35">
        <v>587642</v>
      </c>
      <c r="M24" s="35">
        <v>570966989072</v>
      </c>
      <c r="O24" s="35">
        <v>570966989072</v>
      </c>
      <c r="Q24" s="35">
        <v>0</v>
      </c>
      <c r="R24" s="35"/>
      <c r="T24" s="159"/>
      <c r="U24" s="159"/>
    </row>
    <row r="25" spans="1:21" ht="19.5" customHeight="1" x14ac:dyDescent="0.2">
      <c r="A25" s="181" t="s">
        <v>128</v>
      </c>
      <c r="C25" s="35">
        <v>1500000</v>
      </c>
      <c r="E25" s="35">
        <v>1499728125000</v>
      </c>
      <c r="G25" s="35">
        <v>1499728125000</v>
      </c>
      <c r="I25" s="35">
        <v>0</v>
      </c>
      <c r="K25" s="35">
        <v>1500000</v>
      </c>
      <c r="M25" s="35">
        <v>1499728125000</v>
      </c>
      <c r="O25" s="35">
        <v>1499728125000</v>
      </c>
      <c r="Q25" s="35">
        <v>0</v>
      </c>
      <c r="R25" s="35"/>
      <c r="T25" s="159"/>
      <c r="U25" s="159"/>
    </row>
    <row r="26" spans="1:21" ht="19.5" customHeight="1" x14ac:dyDescent="0.2">
      <c r="A26" s="181" t="s">
        <v>184</v>
      </c>
      <c r="C26" s="35">
        <v>3000000</v>
      </c>
      <c r="E26" s="35">
        <v>2999456250000</v>
      </c>
      <c r="G26" s="35">
        <v>2999456250000</v>
      </c>
      <c r="I26" s="35">
        <v>0</v>
      </c>
      <c r="K26" s="35">
        <v>3000000</v>
      </c>
      <c r="M26" s="35">
        <v>2999456250000</v>
      </c>
      <c r="O26" s="35">
        <v>3000000000000</v>
      </c>
      <c r="Q26" s="35">
        <v>-543750000</v>
      </c>
      <c r="R26" s="35"/>
      <c r="T26" s="159"/>
      <c r="U26" s="159"/>
    </row>
    <row r="27" spans="1:21" ht="19.5" customHeight="1" x14ac:dyDescent="0.2">
      <c r="A27" s="194" t="s">
        <v>192</v>
      </c>
      <c r="C27" s="35">
        <v>459654776</v>
      </c>
      <c r="E27" s="35">
        <v>1980747463408</v>
      </c>
      <c r="G27" s="35">
        <v>1992838453960</v>
      </c>
      <c r="I27" s="35">
        <v>-12090990551</v>
      </c>
      <c r="K27" s="35">
        <v>459654776</v>
      </c>
      <c r="M27" s="35">
        <v>1980747463408</v>
      </c>
      <c r="O27" s="35">
        <v>1992838453960</v>
      </c>
      <c r="Q27" s="35">
        <v>-12090990551</v>
      </c>
      <c r="R27" s="35"/>
      <c r="T27" s="159"/>
      <c r="U27" s="159"/>
    </row>
    <row r="28" spans="1:21" ht="19.5" customHeight="1" x14ac:dyDescent="0.2">
      <c r="A28" s="199" t="s">
        <v>134</v>
      </c>
      <c r="C28" s="35">
        <v>3528000</v>
      </c>
      <c r="E28" s="35">
        <v>3237764248845</v>
      </c>
      <c r="G28" s="35">
        <v>3277397671984</v>
      </c>
      <c r="I28" s="35">
        <v>-39633423139</v>
      </c>
      <c r="K28" s="35">
        <v>3528000</v>
      </c>
      <c r="M28" s="35">
        <v>3237764248845</v>
      </c>
      <c r="O28" s="35">
        <v>3263591582792</v>
      </c>
      <c r="Q28" s="35">
        <v>-25827333947</v>
      </c>
      <c r="R28" s="35"/>
      <c r="T28" s="159"/>
      <c r="U28" s="159"/>
    </row>
    <row r="29" spans="1:21" ht="19.5" customHeight="1" x14ac:dyDescent="0.2">
      <c r="A29" s="181" t="s">
        <v>23</v>
      </c>
      <c r="C29" s="35">
        <v>18646775</v>
      </c>
      <c r="E29" s="35">
        <v>463859278256</v>
      </c>
      <c r="G29" s="35">
        <v>591885843401</v>
      </c>
      <c r="I29" s="35">
        <v>-128026565144</v>
      </c>
      <c r="K29" s="35">
        <v>18646775</v>
      </c>
      <c r="M29" s="35">
        <v>463859278256</v>
      </c>
      <c r="O29" s="35">
        <v>535651079390</v>
      </c>
      <c r="Q29" s="35">
        <v>-71791801133</v>
      </c>
      <c r="R29" s="35"/>
      <c r="T29" s="159"/>
      <c r="U29" s="159"/>
    </row>
    <row r="30" spans="1:21" ht="19.5" customHeight="1" thickBot="1" x14ac:dyDescent="0.55000000000000004">
      <c r="A30" s="29"/>
      <c r="E30" s="46">
        <f>SUM(E8:E29)</f>
        <v>25880232821733</v>
      </c>
      <c r="G30" s="49">
        <f>SUM(G8:G29)</f>
        <v>25916086127871</v>
      </c>
      <c r="I30" s="214">
        <f>SUM(I8:I29)</f>
        <v>-35853306136</v>
      </c>
      <c r="M30" s="46">
        <f>SUM(M8:M29)</f>
        <v>25880232821733</v>
      </c>
      <c r="O30" s="49">
        <f>SUM(O8:O29)</f>
        <v>25832522929484</v>
      </c>
      <c r="Q30" s="287">
        <f>SUM(Q8:Q29)</f>
        <v>47709892251</v>
      </c>
      <c r="R30" s="287"/>
    </row>
    <row r="31" spans="1:21" ht="19.5" customHeight="1" thickTop="1" x14ac:dyDescent="0.2">
      <c r="A31" s="171"/>
      <c r="I31" s="26"/>
    </row>
    <row r="32" spans="1:21" ht="19.5" customHeight="1" x14ac:dyDescent="0.2">
      <c r="A32" s="76"/>
      <c r="I32" s="26"/>
    </row>
    <row r="33" spans="1:9" ht="19.5" customHeight="1" x14ac:dyDescent="0.2">
      <c r="A33" s="76"/>
      <c r="I33" s="26"/>
    </row>
  </sheetData>
  <sortState xmlns:xlrd2="http://schemas.microsoft.com/office/spreadsheetml/2017/richdata2" ref="A8:Q29">
    <sortCondition descending="1" ref="Q8:Q29"/>
  </sortState>
  <mergeCells count="8">
    <mergeCell ref="Q30:R30"/>
    <mergeCell ref="A1:Q1"/>
    <mergeCell ref="A2:R2"/>
    <mergeCell ref="A3:R3"/>
    <mergeCell ref="A5:R5"/>
    <mergeCell ref="A6:A7"/>
    <mergeCell ref="C6:I6"/>
    <mergeCell ref="K6:R6"/>
  </mergeCells>
  <phoneticPr fontId="22" type="noConversion"/>
  <pageMargins left="0.39" right="0.39" top="0.39" bottom="0.39" header="0" footer="0"/>
  <pageSetup paperSize="9" scale="7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0.39997558519241921"/>
    <pageSetUpPr fitToPage="1"/>
  </sheetPr>
  <dimension ref="A1:AF15"/>
  <sheetViews>
    <sheetView rightToLeft="1" view="pageBreakPreview" zoomScale="93" zoomScaleNormal="100" zoomScaleSheetLayoutView="93" workbookViewId="0">
      <selection activeCell="F25" sqref="F25"/>
    </sheetView>
  </sheetViews>
  <sheetFormatPr defaultRowHeight="15.75" x14ac:dyDescent="0.4"/>
  <cols>
    <col min="1" max="1" width="40.140625" style="105" bestFit="1" customWidth="1"/>
    <col min="2" max="2" width="0.5703125" style="105" hidden="1" customWidth="1"/>
    <col min="3" max="3" width="0.140625" style="105" hidden="1" customWidth="1"/>
    <col min="4" max="4" width="1" style="105" customWidth="1"/>
    <col min="5" max="5" width="4.7109375" style="105" hidden="1" customWidth="1"/>
    <col min="6" max="6" width="14.28515625" style="105" bestFit="1" customWidth="1"/>
    <col min="7" max="7" width="1.28515625" style="105" customWidth="1"/>
    <col min="8" max="8" width="21.140625" style="105" bestFit="1" customWidth="1"/>
    <col min="9" max="9" width="1.28515625" style="105" customWidth="1"/>
    <col min="10" max="10" width="20.28515625" style="105" bestFit="1" customWidth="1"/>
    <col min="11" max="11" width="17.85546875" style="105" bestFit="1" customWidth="1"/>
    <col min="12" max="12" width="15" style="105" bestFit="1" customWidth="1"/>
    <col min="13" max="13" width="1.28515625" style="105" customWidth="1"/>
    <col min="14" max="14" width="21.85546875" style="105" bestFit="1" customWidth="1"/>
    <col min="15" max="15" width="1.28515625" style="105" customWidth="1"/>
    <col min="16" max="16" width="6.5703125" style="105" bestFit="1" customWidth="1"/>
    <col min="17" max="17" width="1.28515625" style="105" customWidth="1"/>
    <col min="18" max="18" width="11.28515625" style="105" bestFit="1" customWidth="1"/>
    <col min="19" max="19" width="1.28515625" style="105" customWidth="1"/>
    <col min="20" max="20" width="15" style="105" bestFit="1" customWidth="1"/>
    <col min="21" max="21" width="1.28515625" style="105" customWidth="1"/>
    <col min="22" max="22" width="17.5703125" style="105" bestFit="1" customWidth="1"/>
    <col min="23" max="23" width="1.28515625" style="105" customWidth="1"/>
    <col min="24" max="24" width="23.28515625" style="105" bestFit="1" customWidth="1"/>
    <col min="25" max="25" width="1.28515625" style="105" customWidth="1"/>
    <col min="26" max="26" width="21.28515625" style="105" bestFit="1" customWidth="1"/>
    <col min="27" max="27" width="1.28515625" style="105" customWidth="1"/>
    <col min="28" max="28" width="15.85546875" style="105" bestFit="1" customWidth="1"/>
    <col min="29" max="29" width="0.28515625" style="105" customWidth="1"/>
    <col min="30" max="30" width="9.140625" style="105"/>
    <col min="31" max="31" width="18.5703125" style="105" bestFit="1" customWidth="1"/>
    <col min="32" max="32" width="8.5703125" style="105" bestFit="1" customWidth="1"/>
    <col min="33" max="16384" width="9.140625" style="105"/>
  </cols>
  <sheetData>
    <row r="1" spans="1:32" ht="21" x14ac:dyDescent="0.4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49"/>
      <c r="U1" s="249"/>
      <c r="V1" s="249"/>
      <c r="W1" s="249"/>
      <c r="X1" s="249"/>
      <c r="Y1" s="249"/>
      <c r="Z1" s="249"/>
      <c r="AA1" s="249"/>
      <c r="AB1" s="249"/>
      <c r="AE1" s="226">
        <v>39086654551550</v>
      </c>
      <c r="AF1" s="172"/>
    </row>
    <row r="2" spans="1:32" ht="21" x14ac:dyDescent="0.4">
      <c r="A2" s="249" t="s">
        <v>1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249"/>
      <c r="T2" s="249"/>
      <c r="U2" s="249"/>
      <c r="V2" s="249"/>
      <c r="W2" s="249"/>
      <c r="X2" s="249"/>
      <c r="Y2" s="249"/>
      <c r="Z2" s="249"/>
      <c r="AA2" s="249"/>
      <c r="AB2" s="249"/>
      <c r="AE2" s="106"/>
    </row>
    <row r="3" spans="1:32" ht="21" x14ac:dyDescent="0.4">
      <c r="A3" s="249" t="str">
        <f>'صورت وضعیت'!B6</f>
        <v>برای ماه منتهی به 1404/01/31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  <c r="X3" s="249"/>
      <c r="Y3" s="249"/>
      <c r="Z3" s="249"/>
      <c r="AA3" s="249"/>
      <c r="AB3" s="249"/>
    </row>
    <row r="4" spans="1:32" ht="21" x14ac:dyDescent="0.4">
      <c r="A4" s="162" t="s">
        <v>156</v>
      </c>
      <c r="B4" s="163"/>
      <c r="C4" s="163"/>
      <c r="D4" s="163"/>
      <c r="E4" s="163"/>
      <c r="F4" s="163"/>
      <c r="G4" s="163"/>
      <c r="H4" s="163"/>
      <c r="I4" s="163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U4" s="163"/>
      <c r="V4" s="163"/>
      <c r="W4" s="163"/>
      <c r="X4" s="163"/>
      <c r="Y4" s="163"/>
      <c r="Z4" s="163"/>
      <c r="AA4" s="163"/>
      <c r="AB4" s="163"/>
    </row>
    <row r="5" spans="1:32" ht="21" x14ac:dyDescent="0.4">
      <c r="A5" s="162" t="s">
        <v>157</v>
      </c>
      <c r="B5" s="162"/>
      <c r="C5" s="163"/>
      <c r="D5" s="163"/>
      <c r="E5" s="163"/>
      <c r="F5" s="163"/>
      <c r="G5" s="163"/>
      <c r="H5" s="163"/>
      <c r="I5" s="163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163"/>
      <c r="V5" s="163"/>
      <c r="W5" s="163"/>
      <c r="X5" s="163"/>
      <c r="Y5" s="163"/>
      <c r="Z5" s="163"/>
      <c r="AA5" s="163"/>
      <c r="AB5" s="163"/>
    </row>
    <row r="6" spans="1:32" ht="21" x14ac:dyDescent="0.4">
      <c r="F6" s="245" t="s">
        <v>181</v>
      </c>
      <c r="G6" s="245"/>
      <c r="H6" s="245"/>
      <c r="I6" s="245"/>
      <c r="J6" s="245"/>
      <c r="L6" s="245" t="s">
        <v>2</v>
      </c>
      <c r="M6" s="245"/>
      <c r="N6" s="245"/>
      <c r="O6" s="245"/>
      <c r="P6" s="245"/>
      <c r="Q6" s="245"/>
      <c r="R6" s="245"/>
      <c r="T6" s="245" t="s">
        <v>191</v>
      </c>
      <c r="U6" s="245"/>
      <c r="V6" s="245"/>
      <c r="W6" s="245"/>
      <c r="X6" s="245"/>
      <c r="Y6" s="245"/>
      <c r="Z6" s="245"/>
      <c r="AA6" s="245"/>
      <c r="AB6" s="245"/>
    </row>
    <row r="7" spans="1:32" ht="21" customHeight="1" x14ac:dyDescent="0.4">
      <c r="A7" s="244" t="s">
        <v>5</v>
      </c>
      <c r="B7" s="244"/>
      <c r="C7" s="244"/>
      <c r="E7" s="246" t="s">
        <v>6</v>
      </c>
      <c r="F7" s="246"/>
      <c r="G7" s="107"/>
      <c r="H7" s="248" t="s">
        <v>7</v>
      </c>
      <c r="I7" s="107"/>
      <c r="J7" s="248" t="s">
        <v>8</v>
      </c>
      <c r="L7" s="250" t="s">
        <v>3</v>
      </c>
      <c r="M7" s="250"/>
      <c r="N7" s="250"/>
      <c r="O7" s="107"/>
      <c r="P7" s="250" t="s">
        <v>4</v>
      </c>
      <c r="Q7" s="250"/>
      <c r="R7" s="250"/>
      <c r="T7" s="248" t="s">
        <v>6</v>
      </c>
      <c r="U7" s="107"/>
      <c r="V7" s="248" t="s">
        <v>10</v>
      </c>
      <c r="W7" s="107"/>
      <c r="X7" s="248" t="s">
        <v>7</v>
      </c>
      <c r="Y7" s="107"/>
      <c r="Z7" s="248" t="s">
        <v>8</v>
      </c>
      <c r="AA7" s="107"/>
      <c r="AB7" s="251" t="s">
        <v>11</v>
      </c>
    </row>
    <row r="8" spans="1:32" ht="21" x14ac:dyDescent="0.4">
      <c r="A8" s="245"/>
      <c r="B8" s="245"/>
      <c r="C8" s="245"/>
      <c r="E8" s="247"/>
      <c r="F8" s="247"/>
      <c r="H8" s="247"/>
      <c r="J8" s="247"/>
      <c r="L8" s="108" t="s">
        <v>6</v>
      </c>
      <c r="M8" s="107"/>
      <c r="N8" s="108" t="s">
        <v>7</v>
      </c>
      <c r="P8" s="108" t="s">
        <v>6</v>
      </c>
      <c r="Q8" s="107"/>
      <c r="R8" s="108" t="s">
        <v>9</v>
      </c>
      <c r="T8" s="247"/>
      <c r="V8" s="247"/>
      <c r="X8" s="247"/>
      <c r="Z8" s="247"/>
      <c r="AB8" s="252"/>
    </row>
    <row r="9" spans="1:32" ht="18.75" x14ac:dyDescent="0.4">
      <c r="A9" s="116" t="s">
        <v>192</v>
      </c>
      <c r="B9" s="116"/>
      <c r="C9" s="116"/>
      <c r="F9" s="126">
        <v>0</v>
      </c>
      <c r="G9" s="126"/>
      <c r="H9" s="126">
        <v>0</v>
      </c>
      <c r="I9" s="126"/>
      <c r="J9" s="126">
        <v>0</v>
      </c>
      <c r="K9" s="126"/>
      <c r="L9" s="126">
        <v>459654776</v>
      </c>
      <c r="M9" s="126"/>
      <c r="N9" s="126">
        <v>1992838453960</v>
      </c>
      <c r="O9" s="126"/>
      <c r="P9" s="126">
        <v>0</v>
      </c>
      <c r="Q9" s="126"/>
      <c r="R9" s="126">
        <v>0</v>
      </c>
      <c r="S9" s="126"/>
      <c r="T9" s="126">
        <v>459654776</v>
      </c>
      <c r="U9" s="126"/>
      <c r="V9" s="126">
        <v>4335</v>
      </c>
      <c r="W9" s="126"/>
      <c r="X9" s="126">
        <v>1992838453960</v>
      </c>
      <c r="Y9" s="126"/>
      <c r="Z9" s="126">
        <v>1980747463408.9399</v>
      </c>
      <c r="AA9" s="161"/>
      <c r="AB9" s="205">
        <f>Z9/$AE$1</f>
        <v>5.0675799352349345E-2</v>
      </c>
    </row>
    <row r="10" spans="1:32" ht="18.75" x14ac:dyDescent="0.4">
      <c r="A10" s="215" t="s">
        <v>12</v>
      </c>
      <c r="B10" s="215"/>
      <c r="C10" s="215"/>
      <c r="F10" s="126">
        <v>14152500</v>
      </c>
      <c r="G10" s="126"/>
      <c r="H10" s="126">
        <v>199767895368</v>
      </c>
      <c r="I10" s="126"/>
      <c r="J10" s="126">
        <v>39391219350</v>
      </c>
      <c r="K10" s="126">
        <v>45159219326.25</v>
      </c>
      <c r="L10" s="126">
        <v>0</v>
      </c>
      <c r="M10" s="126"/>
      <c r="N10" s="126">
        <v>0</v>
      </c>
      <c r="O10" s="126"/>
      <c r="P10" s="126">
        <v>0</v>
      </c>
      <c r="Q10" s="126"/>
      <c r="R10" s="126">
        <v>0</v>
      </c>
      <c r="S10" s="126"/>
      <c r="T10" s="126">
        <v>14152500</v>
      </c>
      <c r="U10" s="126"/>
      <c r="V10" s="126">
        <v>3234</v>
      </c>
      <c r="W10" s="126"/>
      <c r="X10" s="126">
        <v>199767895368</v>
      </c>
      <c r="Y10" s="126"/>
      <c r="Z10" s="126">
        <v>45496858349.25</v>
      </c>
      <c r="AA10" s="161"/>
      <c r="AB10" s="216">
        <f>Z10/$AE$1</f>
        <v>1.163999806871315E-3</v>
      </c>
    </row>
    <row r="11" spans="1:32" ht="18.75" x14ac:dyDescent="0.4">
      <c r="A11" s="117" t="s">
        <v>13</v>
      </c>
      <c r="B11" s="117"/>
      <c r="C11" s="117"/>
      <c r="F11" s="126">
        <v>3250168</v>
      </c>
      <c r="G11" s="126"/>
      <c r="H11" s="126">
        <v>5350771531</v>
      </c>
      <c r="I11" s="126"/>
      <c r="J11" s="126">
        <v>4264694940.5279999</v>
      </c>
      <c r="K11" s="126">
        <v>22462980897.942001</v>
      </c>
      <c r="L11" s="126">
        <v>0</v>
      </c>
      <c r="M11" s="126"/>
      <c r="N11" s="126">
        <v>0</v>
      </c>
      <c r="O11" s="126"/>
      <c r="P11" s="126">
        <v>0</v>
      </c>
      <c r="Q11" s="126"/>
      <c r="R11" s="126">
        <v>0</v>
      </c>
      <c r="S11" s="126"/>
      <c r="T11" s="126">
        <v>3250168</v>
      </c>
      <c r="U11" s="126"/>
      <c r="V11" s="126">
        <v>1537</v>
      </c>
      <c r="W11" s="126"/>
      <c r="X11" s="126">
        <v>5350771531</v>
      </c>
      <c r="Y11" s="126"/>
      <c r="Z11" s="126">
        <v>4965784942.1148005</v>
      </c>
      <c r="AA11" s="161"/>
      <c r="AB11" s="206">
        <f>Z11/$AE$1</f>
        <v>1.2704553508322396E-4</v>
      </c>
    </row>
    <row r="12" spans="1:32" ht="21.75" thickBot="1" x14ac:dyDescent="0.45">
      <c r="A12" s="243"/>
      <c r="B12" s="243"/>
      <c r="C12" s="243"/>
      <c r="D12" s="243"/>
      <c r="F12" s="136"/>
      <c r="G12" s="137"/>
      <c r="H12" s="138">
        <f>SUM(H9:H11)</f>
        <v>205118666899</v>
      </c>
      <c r="I12" s="137"/>
      <c r="J12" s="138">
        <f>SUM(J9:J11)</f>
        <v>43655914290.528</v>
      </c>
      <c r="K12" s="137"/>
      <c r="L12" s="139"/>
      <c r="M12" s="140"/>
      <c r="N12" s="141">
        <f>SUM(N9:N11)</f>
        <v>1992838453960</v>
      </c>
      <c r="O12" s="140"/>
      <c r="P12" s="139"/>
      <c r="Q12" s="140"/>
      <c r="R12" s="141">
        <f>SUM(R9:R11)</f>
        <v>0</v>
      </c>
      <c r="S12" s="137"/>
      <c r="T12" s="136"/>
      <c r="U12" s="137"/>
      <c r="V12" s="136"/>
      <c r="W12" s="137"/>
      <c r="X12" s="138">
        <f>SUM(X9:X11)</f>
        <v>2197957120859</v>
      </c>
      <c r="Y12" s="137"/>
      <c r="Z12" s="138">
        <f>SUM(Z9:Z11)</f>
        <v>2031210106700.3047</v>
      </c>
      <c r="AB12" s="207">
        <f>SUM(AB9:AB11)</f>
        <v>5.1966844694303883E-2</v>
      </c>
    </row>
    <row r="13" spans="1:32" ht="16.5" thickTop="1" x14ac:dyDescent="0.4">
      <c r="AB13" s="110"/>
    </row>
    <row r="14" spans="1:32" x14ac:dyDescent="0.4">
      <c r="Z14" s="111"/>
    </row>
    <row r="15" spans="1:32" x14ac:dyDescent="0.4">
      <c r="Z15" s="106"/>
    </row>
  </sheetData>
  <sortState xmlns:xlrd2="http://schemas.microsoft.com/office/spreadsheetml/2017/richdata2" ref="A9:AB11">
    <sortCondition descending="1" ref="Z9:Z11"/>
  </sortState>
  <mergeCells count="18">
    <mergeCell ref="A1:AB1"/>
    <mergeCell ref="A2:AB2"/>
    <mergeCell ref="A3:AB3"/>
    <mergeCell ref="T6:AB6"/>
    <mergeCell ref="L7:N7"/>
    <mergeCell ref="P7:R7"/>
    <mergeCell ref="T7:T8"/>
    <mergeCell ref="V7:V8"/>
    <mergeCell ref="X7:X8"/>
    <mergeCell ref="Z7:Z8"/>
    <mergeCell ref="AB7:AB8"/>
    <mergeCell ref="A12:D12"/>
    <mergeCell ref="A7:C8"/>
    <mergeCell ref="E7:F8"/>
    <mergeCell ref="F6:J6"/>
    <mergeCell ref="L6:R6"/>
    <mergeCell ref="J7:J8"/>
    <mergeCell ref="H7:H8"/>
  </mergeCells>
  <pageMargins left="0.39" right="0.39" top="0.39" bottom="0.39" header="0" footer="0"/>
  <pageSetup paperSize="9" scale="51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0.39997558519241921"/>
    <pageSetUpPr fitToPage="1"/>
  </sheetPr>
  <dimension ref="A1:Y24"/>
  <sheetViews>
    <sheetView rightToLeft="1" view="pageBreakPreview" zoomScale="91" zoomScaleNormal="100" zoomScaleSheetLayoutView="91" workbookViewId="0">
      <selection activeCell="W10" sqref="W10:W14"/>
    </sheetView>
  </sheetViews>
  <sheetFormatPr defaultRowHeight="12.75" x14ac:dyDescent="0.2"/>
  <cols>
    <col min="1" max="1" width="30.85546875" bestFit="1" customWidth="1"/>
    <col min="2" max="2" width="1.28515625" customWidth="1"/>
    <col min="3" max="3" width="15.5703125" customWidth="1"/>
    <col min="4" max="4" width="1.28515625" customWidth="1"/>
    <col min="5" max="5" width="16.42578125" bestFit="1" customWidth="1"/>
    <col min="6" max="6" width="1.28515625" customWidth="1"/>
    <col min="7" max="7" width="16.7109375" bestFit="1" customWidth="1"/>
    <col min="8" max="8" width="1.28515625" customWidth="1"/>
    <col min="9" max="9" width="13.85546875" bestFit="1" customWidth="1"/>
    <col min="10" max="10" width="1.28515625" customWidth="1"/>
    <col min="11" max="11" width="21" bestFit="1" customWidth="1"/>
    <col min="12" max="12" width="1.28515625" customWidth="1"/>
    <col min="13" max="13" width="13.7109375" customWidth="1"/>
    <col min="14" max="14" width="1.28515625" customWidth="1"/>
    <col min="15" max="15" width="20.140625" customWidth="1"/>
    <col min="16" max="16" width="1.28515625" customWidth="1"/>
    <col min="17" max="17" width="13.85546875" bestFit="1" customWidth="1"/>
    <col min="18" max="18" width="1.28515625" customWidth="1"/>
    <col min="19" max="19" width="13.7109375" customWidth="1"/>
    <col min="20" max="20" width="1.28515625" customWidth="1"/>
    <col min="21" max="21" width="21.85546875" bestFit="1" customWidth="1"/>
    <col min="22" max="22" width="1.28515625" customWidth="1"/>
    <col min="23" max="23" width="21.140625" bestFit="1" customWidth="1"/>
    <col min="24" max="24" width="1.28515625" customWidth="1"/>
    <col min="25" max="25" width="11.42578125" customWidth="1"/>
    <col min="26" max="26" width="2.5703125" customWidth="1"/>
  </cols>
  <sheetData>
    <row r="1" spans="1:25" ht="29.1" customHeight="1" x14ac:dyDescent="0.2">
      <c r="A1" s="258" t="s">
        <v>0</v>
      </c>
      <c r="B1" s="258"/>
      <c r="C1" s="258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8"/>
      <c r="T1" s="258"/>
      <c r="U1" s="258"/>
      <c r="V1" s="258"/>
      <c r="W1" s="258"/>
      <c r="X1" s="258"/>
      <c r="Y1" s="258"/>
    </row>
    <row r="2" spans="1:25" ht="21.75" customHeight="1" x14ac:dyDescent="0.2">
      <c r="A2" s="258" t="s">
        <v>1</v>
      </c>
      <c r="B2" s="258"/>
      <c r="C2" s="258"/>
      <c r="D2" s="258"/>
      <c r="E2" s="258"/>
      <c r="F2" s="258"/>
      <c r="G2" s="258"/>
      <c r="H2" s="258"/>
      <c r="I2" s="258"/>
      <c r="J2" s="258"/>
      <c r="K2" s="258"/>
      <c r="L2" s="258"/>
      <c r="M2" s="258"/>
      <c r="N2" s="258"/>
      <c r="O2" s="258"/>
      <c r="P2" s="258"/>
      <c r="Q2" s="258"/>
      <c r="R2" s="258"/>
      <c r="S2" s="258"/>
      <c r="T2" s="258"/>
      <c r="U2" s="258"/>
      <c r="V2" s="258"/>
      <c r="W2" s="258"/>
      <c r="X2" s="258"/>
      <c r="Y2" s="258"/>
    </row>
    <row r="3" spans="1:25" ht="21.75" customHeight="1" x14ac:dyDescent="0.2">
      <c r="A3" s="258" t="str">
        <f>'صورت وضعیت'!B6</f>
        <v>برای ماه منتهی به 1404/01/31</v>
      </c>
      <c r="B3" s="258"/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</row>
    <row r="4" spans="1:25" ht="14.45" customHeight="1" x14ac:dyDescent="0.2"/>
    <row r="5" spans="1:25" ht="22.5" x14ac:dyDescent="0.2">
      <c r="A5" s="254" t="s">
        <v>126</v>
      </c>
      <c r="B5" s="254"/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  <c r="S5" s="254"/>
      <c r="T5" s="254"/>
      <c r="U5" s="254"/>
      <c r="V5" s="254"/>
      <c r="W5" s="254"/>
      <c r="X5" s="254"/>
      <c r="Y5" s="254"/>
    </row>
    <row r="6" spans="1:25" ht="14.45" customHeight="1" x14ac:dyDescent="0.2">
      <c r="A6" s="59"/>
      <c r="B6" s="14"/>
      <c r="C6" s="14"/>
      <c r="D6" s="14"/>
      <c r="E6" s="59"/>
      <c r="F6" s="59"/>
      <c r="G6" s="14"/>
      <c r="H6" s="14"/>
      <c r="I6" s="14"/>
      <c r="J6" s="14"/>
      <c r="K6" s="14"/>
      <c r="L6" s="59"/>
      <c r="M6" s="59"/>
      <c r="N6" s="14"/>
      <c r="O6" s="14"/>
      <c r="P6" s="14"/>
      <c r="Q6" s="14"/>
      <c r="R6" s="14"/>
      <c r="S6" s="59"/>
      <c r="T6" s="59"/>
      <c r="U6" s="14"/>
      <c r="V6" s="14"/>
      <c r="W6" s="14"/>
      <c r="X6" s="14"/>
      <c r="Y6" s="14"/>
    </row>
    <row r="7" spans="1:25" ht="18.75" customHeight="1" x14ac:dyDescent="0.2">
      <c r="C7" s="245" t="str">
        <f>سهام!F6</f>
        <v>1403/12/30</v>
      </c>
      <c r="D7" s="245"/>
      <c r="E7" s="245"/>
      <c r="F7" s="245"/>
      <c r="G7" s="245"/>
      <c r="I7" s="245" t="s">
        <v>2</v>
      </c>
      <c r="J7" s="245"/>
      <c r="K7" s="245"/>
      <c r="L7" s="245"/>
      <c r="M7" s="245"/>
      <c r="N7" s="245"/>
      <c r="O7" s="245"/>
      <c r="Q7" s="245" t="str">
        <f>سهام!T6</f>
        <v>1404/01/31</v>
      </c>
      <c r="R7" s="245"/>
      <c r="S7" s="245"/>
      <c r="T7" s="245"/>
      <c r="U7" s="245"/>
      <c r="V7" s="245"/>
      <c r="W7" s="245"/>
      <c r="X7" s="245"/>
      <c r="Y7" s="245"/>
    </row>
    <row r="8" spans="1:25" ht="14.45" customHeight="1" x14ac:dyDescent="0.2">
      <c r="A8" s="244" t="s">
        <v>19</v>
      </c>
      <c r="C8" s="253" t="s">
        <v>20</v>
      </c>
      <c r="D8" s="2"/>
      <c r="E8" s="253" t="s">
        <v>7</v>
      </c>
      <c r="F8" s="2"/>
      <c r="G8" s="253" t="s">
        <v>8</v>
      </c>
      <c r="I8" s="255" t="s">
        <v>17</v>
      </c>
      <c r="J8" s="255"/>
      <c r="K8" s="255"/>
      <c r="L8" s="2"/>
      <c r="M8" s="255" t="s">
        <v>18</v>
      </c>
      <c r="N8" s="255"/>
      <c r="O8" s="255"/>
      <c r="Q8" s="253" t="s">
        <v>6</v>
      </c>
      <c r="R8" s="2"/>
      <c r="S8" s="256" t="s">
        <v>21</v>
      </c>
      <c r="T8" s="2"/>
      <c r="U8" s="253" t="s">
        <v>7</v>
      </c>
      <c r="V8" s="2"/>
      <c r="W8" s="253" t="s">
        <v>8</v>
      </c>
      <c r="X8" s="2"/>
      <c r="Y8" s="256" t="s">
        <v>11</v>
      </c>
    </row>
    <row r="9" spans="1:25" ht="24" customHeight="1" x14ac:dyDescent="0.2">
      <c r="A9" s="245"/>
      <c r="C9" s="245"/>
      <c r="E9" s="245"/>
      <c r="G9" s="245"/>
      <c r="I9" s="55" t="s">
        <v>6</v>
      </c>
      <c r="J9" s="2"/>
      <c r="K9" s="55" t="s">
        <v>7</v>
      </c>
      <c r="M9" s="3" t="s">
        <v>6</v>
      </c>
      <c r="N9" s="2"/>
      <c r="O9" s="3" t="s">
        <v>9</v>
      </c>
      <c r="Q9" s="245"/>
      <c r="S9" s="257"/>
      <c r="U9" s="245"/>
      <c r="W9" s="245"/>
      <c r="Y9" s="257"/>
    </row>
    <row r="10" spans="1:25" ht="21.75" customHeight="1" x14ac:dyDescent="0.2">
      <c r="A10" s="224" t="s">
        <v>23</v>
      </c>
      <c r="C10" s="227">
        <v>13646775</v>
      </c>
      <c r="D10" s="227"/>
      <c r="E10" s="221">
        <v>263318554916</v>
      </c>
      <c r="F10" s="210"/>
      <c r="G10" s="221">
        <v>442579051309</v>
      </c>
      <c r="I10" s="66">
        <v>5000000</v>
      </c>
      <c r="J10" s="67"/>
      <c r="K10" s="98">
        <v>149306792093</v>
      </c>
      <c r="M10" s="100">
        <v>0</v>
      </c>
      <c r="O10" s="100">
        <v>0</v>
      </c>
      <c r="Q10" s="69">
        <v>18646775</v>
      </c>
      <c r="R10" s="63"/>
      <c r="S10" s="69">
        <v>24906</v>
      </c>
      <c r="T10" s="63"/>
      <c r="U10" s="69">
        <v>412625347009</v>
      </c>
      <c r="V10" s="63"/>
      <c r="W10" s="69">
        <v>463859278256.21997</v>
      </c>
      <c r="X10" s="63"/>
      <c r="Y10" s="202">
        <f>W10/سهام!$AE$1</f>
        <v>1.1867459202589274E-2</v>
      </c>
    </row>
    <row r="11" spans="1:25" ht="21.75" customHeight="1" x14ac:dyDescent="0.2">
      <c r="A11" s="225" t="s">
        <v>22</v>
      </c>
      <c r="C11" s="228">
        <v>758126</v>
      </c>
      <c r="D11" s="228"/>
      <c r="E11" s="222">
        <v>270519617091</v>
      </c>
      <c r="F11" s="210"/>
      <c r="G11" s="222">
        <v>277901841213</v>
      </c>
      <c r="I11" s="66">
        <v>0</v>
      </c>
      <c r="J11" s="67"/>
      <c r="K11" s="98">
        <v>0</v>
      </c>
      <c r="M11" s="100">
        <v>0</v>
      </c>
      <c r="N11" s="63"/>
      <c r="O11" s="100">
        <v>0</v>
      </c>
      <c r="Q11" s="66">
        <v>758126</v>
      </c>
      <c r="R11" s="63"/>
      <c r="S11" s="66">
        <v>424710</v>
      </c>
      <c r="T11" s="63"/>
      <c r="U11" s="66">
        <v>270519617091</v>
      </c>
      <c r="V11" s="63"/>
      <c r="W11" s="66">
        <v>321601337824.01599</v>
      </c>
      <c r="X11" s="63"/>
      <c r="Y11" s="202">
        <f>W11/سهام!$AE$1</f>
        <v>8.2279064686865792E-3</v>
      </c>
    </row>
    <row r="12" spans="1:25" ht="21.75" customHeight="1" x14ac:dyDescent="0.2">
      <c r="A12" s="225" t="s">
        <v>182</v>
      </c>
      <c r="C12" s="230">
        <v>6050000</v>
      </c>
      <c r="D12" s="230"/>
      <c r="E12" s="231">
        <v>99940496613</v>
      </c>
      <c r="F12" s="210"/>
      <c r="G12" s="231">
        <v>100794164625</v>
      </c>
      <c r="I12" s="66">
        <v>0</v>
      </c>
      <c r="J12" s="67"/>
      <c r="K12" s="98">
        <v>0</v>
      </c>
      <c r="M12" s="100">
        <v>0</v>
      </c>
      <c r="O12" s="100">
        <v>0</v>
      </c>
      <c r="Q12" s="66">
        <v>6050000</v>
      </c>
      <c r="R12" s="63"/>
      <c r="S12" s="66">
        <v>19120</v>
      </c>
      <c r="T12" s="63"/>
      <c r="U12" s="66">
        <v>99940496613</v>
      </c>
      <c r="V12" s="63"/>
      <c r="W12" s="66">
        <v>115538634750</v>
      </c>
      <c r="X12" s="63"/>
      <c r="Y12" s="202">
        <f>W12/سهام!$AE$1</f>
        <v>2.9559612117128161E-3</v>
      </c>
    </row>
    <row r="13" spans="1:25" ht="21.75" customHeight="1" x14ac:dyDescent="0.2">
      <c r="A13" s="225" t="s">
        <v>171</v>
      </c>
      <c r="C13" s="228">
        <v>4710000</v>
      </c>
      <c r="D13" s="228"/>
      <c r="E13" s="222">
        <v>96184113372</v>
      </c>
      <c r="F13" s="210"/>
      <c r="G13" s="222">
        <v>81320377241</v>
      </c>
      <c r="I13" s="66">
        <v>0</v>
      </c>
      <c r="J13" s="67"/>
      <c r="K13" s="98">
        <v>0</v>
      </c>
      <c r="M13" s="89">
        <v>0</v>
      </c>
      <c r="N13" s="63"/>
      <c r="O13" s="100">
        <v>0</v>
      </c>
      <c r="Q13" s="66">
        <v>4710000</v>
      </c>
      <c r="R13" s="63"/>
      <c r="S13" s="66">
        <v>20203</v>
      </c>
      <c r="T13" s="63"/>
      <c r="U13" s="66">
        <v>96184113372</v>
      </c>
      <c r="V13" s="63"/>
      <c r="W13" s="66">
        <v>95043132095.625</v>
      </c>
      <c r="X13" s="63"/>
      <c r="Y13" s="202">
        <f>W13/سهام!$AE$1</f>
        <v>2.4316005855726536E-3</v>
      </c>
    </row>
    <row r="14" spans="1:25" ht="21.75" customHeight="1" x14ac:dyDescent="0.2">
      <c r="A14" s="225" t="s">
        <v>183</v>
      </c>
      <c r="C14" s="229">
        <v>3541990</v>
      </c>
      <c r="D14" s="229"/>
      <c r="E14" s="223">
        <v>49999991786</v>
      </c>
      <c r="F14" s="210"/>
      <c r="G14" s="223">
        <v>48503017089</v>
      </c>
      <c r="I14" s="66">
        <v>0</v>
      </c>
      <c r="J14" s="67"/>
      <c r="K14" s="98">
        <v>0</v>
      </c>
      <c r="M14" s="100">
        <v>0</v>
      </c>
      <c r="O14" s="100">
        <v>0</v>
      </c>
      <c r="Q14" s="66">
        <v>3541990</v>
      </c>
      <c r="R14" s="63"/>
      <c r="S14" s="66">
        <v>14950</v>
      </c>
      <c r="T14" s="63"/>
      <c r="U14" s="66">
        <v>49999991786</v>
      </c>
      <c r="V14" s="63"/>
      <c r="W14" s="66">
        <v>52889869108.781303</v>
      </c>
      <c r="X14" s="63"/>
      <c r="Y14" s="202">
        <f>W14/سهام!$AE$1</f>
        <v>1.3531439238174436E-3</v>
      </c>
    </row>
    <row r="15" spans="1:25" ht="21.75" customHeight="1" thickBot="1" x14ac:dyDescent="0.25">
      <c r="A15" s="53"/>
      <c r="C15" s="65"/>
      <c r="E15" s="15">
        <f>SUM(E10:E14)</f>
        <v>779962773778</v>
      </c>
      <c r="G15" s="15">
        <f>SUM(G10:G14)</f>
        <v>951098451477</v>
      </c>
      <c r="I15" s="56"/>
      <c r="K15" s="99">
        <f>SUM(K10:K14)</f>
        <v>149306792093</v>
      </c>
      <c r="M15" s="56"/>
      <c r="O15" s="102">
        <f>SUM(O10:O14)</f>
        <v>0</v>
      </c>
      <c r="Q15" s="70"/>
      <c r="R15" s="63"/>
      <c r="S15" s="70"/>
      <c r="T15" s="63"/>
      <c r="U15" s="71">
        <f>SUM(U10:U14)</f>
        <v>929269565871</v>
      </c>
      <c r="V15" s="63"/>
      <c r="W15" s="71">
        <f>SUM(W10:W14)</f>
        <v>1048932252034.6422</v>
      </c>
      <c r="X15" s="63"/>
      <c r="Y15" s="204">
        <f>SUM(Y10:Y14)</f>
        <v>2.6836071392378768E-2</v>
      </c>
    </row>
    <row r="16" spans="1:25" ht="13.5" thickTop="1" x14ac:dyDescent="0.2"/>
    <row r="18" spans="1:23" x14ac:dyDescent="0.2">
      <c r="W18" s="114"/>
    </row>
    <row r="24" spans="1:23" x14ac:dyDescent="0.2">
      <c r="A24" s="26"/>
    </row>
  </sheetData>
  <sortState xmlns:xlrd2="http://schemas.microsoft.com/office/spreadsheetml/2017/richdata2" ref="A10:Y14">
    <sortCondition descending="1" ref="W10:W14"/>
  </sortState>
  <mergeCells count="18">
    <mergeCell ref="A1:Y1"/>
    <mergeCell ref="A2:Y2"/>
    <mergeCell ref="A3:Y3"/>
    <mergeCell ref="I7:O7"/>
    <mergeCell ref="Q7:Y7"/>
    <mergeCell ref="G8:G9"/>
    <mergeCell ref="E8:E9"/>
    <mergeCell ref="C7:G7"/>
    <mergeCell ref="A5:Y5"/>
    <mergeCell ref="I8:K8"/>
    <mergeCell ref="M8:O8"/>
    <mergeCell ref="Y8:Y9"/>
    <mergeCell ref="W8:W9"/>
    <mergeCell ref="U8:U9"/>
    <mergeCell ref="S8:S9"/>
    <mergeCell ref="Q8:Q9"/>
    <mergeCell ref="C8:C9"/>
    <mergeCell ref="A8:A9"/>
  </mergeCells>
  <pageMargins left="0.39" right="0.39" top="0.39" bottom="0.39" header="0" footer="0"/>
  <pageSetup paperSize="9" scale="57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 tint="0.39997558519241921"/>
  </sheetPr>
  <dimension ref="A1:M19"/>
  <sheetViews>
    <sheetView rightToLeft="1" view="pageBreakPreview" zoomScale="115" zoomScaleNormal="100" zoomScaleSheetLayoutView="115" workbookViewId="0">
      <selection activeCell="D24" sqref="D24"/>
    </sheetView>
  </sheetViews>
  <sheetFormatPr defaultRowHeight="12.75" x14ac:dyDescent="0.2"/>
  <cols>
    <col min="1" max="1" width="6.5703125" bestFit="1" customWidth="1"/>
    <col min="2" max="2" width="20" customWidth="1"/>
    <col min="3" max="3" width="1.28515625" customWidth="1"/>
    <col min="4" max="4" width="22" bestFit="1" customWidth="1"/>
    <col min="5" max="5" width="1.28515625" customWidth="1"/>
    <col min="6" max="6" width="22" bestFit="1" customWidth="1"/>
    <col min="7" max="7" width="1.28515625" customWidth="1"/>
    <col min="8" max="8" width="22" bestFit="1" customWidth="1"/>
    <col min="9" max="9" width="1.28515625" customWidth="1"/>
    <col min="10" max="10" width="22" bestFit="1" customWidth="1"/>
    <col min="11" max="11" width="1.28515625" customWidth="1"/>
    <col min="12" max="12" width="11.140625" customWidth="1"/>
    <col min="13" max="13" width="0.28515625" hidden="1" customWidth="1"/>
    <col min="14" max="14" width="12.42578125" bestFit="1" customWidth="1"/>
  </cols>
  <sheetData>
    <row r="1" spans="1:12" ht="21" x14ac:dyDescent="0.2">
      <c r="A1" s="261" t="s">
        <v>0</v>
      </c>
      <c r="B1" s="261"/>
      <c r="C1" s="261"/>
      <c r="D1" s="261"/>
      <c r="E1" s="261"/>
      <c r="F1" s="261"/>
      <c r="G1" s="261"/>
      <c r="H1" s="261"/>
      <c r="I1" s="261"/>
      <c r="J1" s="261"/>
      <c r="K1" s="261"/>
      <c r="L1" s="261"/>
    </row>
    <row r="2" spans="1:12" ht="21" x14ac:dyDescent="0.2">
      <c r="A2" s="261" t="s">
        <v>1</v>
      </c>
      <c r="B2" s="261"/>
      <c r="C2" s="261"/>
      <c r="D2" s="261"/>
      <c r="E2" s="261"/>
      <c r="F2" s="261"/>
      <c r="G2" s="261"/>
      <c r="H2" s="261"/>
      <c r="I2" s="261"/>
      <c r="J2" s="261"/>
      <c r="K2" s="261"/>
      <c r="L2" s="261"/>
    </row>
    <row r="3" spans="1:12" ht="21" x14ac:dyDescent="0.2">
      <c r="A3" s="261" t="s">
        <v>190</v>
      </c>
      <c r="B3" s="261"/>
      <c r="C3" s="261"/>
      <c r="D3" s="261"/>
      <c r="E3" s="261"/>
      <c r="F3" s="261"/>
      <c r="G3" s="261"/>
      <c r="H3" s="261"/>
      <c r="I3" s="261"/>
      <c r="J3" s="261"/>
      <c r="K3" s="261"/>
      <c r="L3" s="261"/>
    </row>
    <row r="5" spans="1:12" ht="22.5" x14ac:dyDescent="0.2">
      <c r="A5" s="145" t="s">
        <v>150</v>
      </c>
      <c r="B5" s="262" t="s">
        <v>151</v>
      </c>
      <c r="C5" s="262"/>
      <c r="D5" s="262"/>
      <c r="E5" s="262"/>
      <c r="F5" s="262"/>
      <c r="G5" s="262"/>
      <c r="H5" s="262"/>
      <c r="I5" s="262"/>
      <c r="J5" s="262"/>
      <c r="K5" s="262"/>
      <c r="L5" s="262"/>
    </row>
    <row r="6" spans="1:12" ht="19.5" x14ac:dyDescent="0.45">
      <c r="A6" s="146"/>
      <c r="B6" s="146"/>
      <c r="C6" s="146"/>
      <c r="D6" s="148" t="s">
        <v>181</v>
      </c>
      <c r="E6" s="147"/>
      <c r="F6" s="260" t="s">
        <v>2</v>
      </c>
      <c r="G6" s="260"/>
      <c r="H6" s="260"/>
      <c r="I6" s="147"/>
      <c r="J6" s="260" t="s">
        <v>191</v>
      </c>
      <c r="K6" s="260"/>
      <c r="L6" s="260"/>
    </row>
    <row r="7" spans="1:12" ht="29.25" customHeight="1" x14ac:dyDescent="0.2">
      <c r="A7" s="259" t="s">
        <v>116</v>
      </c>
      <c r="B7" s="259"/>
      <c r="C7" s="149"/>
      <c r="D7" s="150" t="s">
        <v>55</v>
      </c>
      <c r="E7" s="149"/>
      <c r="F7" s="150" t="s">
        <v>56</v>
      </c>
      <c r="G7" s="149"/>
      <c r="H7" s="150" t="s">
        <v>57</v>
      </c>
      <c r="I7" s="149"/>
      <c r="J7" s="150" t="s">
        <v>55</v>
      </c>
      <c r="K7" s="151"/>
      <c r="L7" s="152" t="s">
        <v>11</v>
      </c>
    </row>
    <row r="9" spans="1:12" ht="19.5" x14ac:dyDescent="0.2">
      <c r="A9" s="142" t="s">
        <v>159</v>
      </c>
      <c r="B9" s="142"/>
      <c r="D9" s="164">
        <v>4091918518220</v>
      </c>
      <c r="E9" s="164"/>
      <c r="F9" s="164">
        <v>10114347542909</v>
      </c>
      <c r="G9" s="164"/>
      <c r="H9" s="164">
        <v>7890077702936</v>
      </c>
      <c r="I9" s="164"/>
      <c r="J9" s="164">
        <v>6316188358193</v>
      </c>
      <c r="K9" s="164"/>
      <c r="L9" s="200">
        <f>J9/سهام!AE$1</f>
        <v>0.16159449895776584</v>
      </c>
    </row>
    <row r="10" spans="1:12" ht="19.5" x14ac:dyDescent="0.2">
      <c r="A10" s="142" t="s">
        <v>160</v>
      </c>
      <c r="B10" s="142"/>
      <c r="D10" s="89">
        <v>5551899780837</v>
      </c>
      <c r="E10" s="164"/>
      <c r="F10" s="164">
        <v>2802280224134</v>
      </c>
      <c r="G10" s="164"/>
      <c r="H10" s="164">
        <v>3036623415790</v>
      </c>
      <c r="I10" s="164"/>
      <c r="J10" s="164">
        <v>5317556589181</v>
      </c>
      <c r="K10" s="164"/>
      <c r="L10" s="200">
        <f>J10/سهام!AE$1</f>
        <v>0.13604532416986118</v>
      </c>
    </row>
    <row r="11" spans="1:12" ht="19.5" x14ac:dyDescent="0.2">
      <c r="A11" s="142" t="s">
        <v>141</v>
      </c>
      <c r="B11" s="142"/>
      <c r="D11" s="89">
        <v>500002537434</v>
      </c>
      <c r="E11" s="164"/>
      <c r="F11" s="164">
        <v>9227210407</v>
      </c>
      <c r="G11" s="164"/>
      <c r="H11" s="164">
        <v>9228000000</v>
      </c>
      <c r="I11" s="164"/>
      <c r="J11" s="164">
        <v>500001747841</v>
      </c>
      <c r="K11" s="164"/>
      <c r="L11" s="200">
        <f>J11/سهام!AE$1</f>
        <v>1.279213464487132E-2</v>
      </c>
    </row>
    <row r="12" spans="1:12" ht="19.5" x14ac:dyDescent="0.2">
      <c r="A12" s="142" t="s">
        <v>131</v>
      </c>
      <c r="B12" s="142"/>
      <c r="D12" s="89">
        <v>500000848738</v>
      </c>
      <c r="E12" s="164"/>
      <c r="F12" s="164">
        <v>12986301369</v>
      </c>
      <c r="G12" s="164"/>
      <c r="H12" s="164">
        <v>12986300000</v>
      </c>
      <c r="I12" s="164"/>
      <c r="J12" s="164">
        <v>500000850107</v>
      </c>
      <c r="K12" s="164"/>
      <c r="L12" s="200">
        <f>J12/سهام!AE$1</f>
        <v>1.27921116770832E-2</v>
      </c>
    </row>
    <row r="13" spans="1:12" ht="19.5" x14ac:dyDescent="0.2">
      <c r="A13" s="142" t="s">
        <v>152</v>
      </c>
      <c r="B13" s="142"/>
      <c r="D13" s="89">
        <v>403860550555</v>
      </c>
      <c r="E13" s="164"/>
      <c r="F13" s="164">
        <v>89911555794</v>
      </c>
      <c r="G13" s="164"/>
      <c r="H13" s="164">
        <v>492735836206</v>
      </c>
      <c r="I13" s="164"/>
      <c r="J13" s="164">
        <v>1036270143</v>
      </c>
      <c r="K13" s="164"/>
      <c r="L13" s="200">
        <f>J13/سهام!AE$1</f>
        <v>2.6512121717485442E-5</v>
      </c>
    </row>
    <row r="14" spans="1:12" ht="19.5" x14ac:dyDescent="0.2">
      <c r="A14" s="142" t="s">
        <v>161</v>
      </c>
      <c r="B14" s="142"/>
      <c r="D14" s="89">
        <v>1029973242</v>
      </c>
      <c r="E14" s="164"/>
      <c r="F14" s="164">
        <v>4207095</v>
      </c>
      <c r="G14" s="164"/>
      <c r="H14" s="164">
        <v>0</v>
      </c>
      <c r="I14" s="164"/>
      <c r="J14" s="164">
        <v>1034180337</v>
      </c>
      <c r="K14" s="164"/>
      <c r="L14" s="200">
        <f>J14/سهام!AE$1</f>
        <v>2.645865574491816E-5</v>
      </c>
    </row>
    <row r="15" spans="1:12" ht="19.5" x14ac:dyDescent="0.2">
      <c r="A15" s="142" t="s">
        <v>162</v>
      </c>
      <c r="B15" s="142"/>
      <c r="D15" s="89">
        <v>2075874</v>
      </c>
      <c r="E15" s="164"/>
      <c r="F15" s="164">
        <v>8815</v>
      </c>
      <c r="G15" s="164"/>
      <c r="H15" s="164">
        <v>0</v>
      </c>
      <c r="I15" s="164"/>
      <c r="J15" s="164">
        <v>2084689</v>
      </c>
      <c r="K15" s="164"/>
      <c r="L15" s="200">
        <f>J15/سهام!AE$1</f>
        <v>5.3335058318960956E-8</v>
      </c>
    </row>
    <row r="16" spans="1:12" ht="19.5" x14ac:dyDescent="0.2">
      <c r="A16" s="142" t="s">
        <v>163</v>
      </c>
      <c r="B16" s="142"/>
      <c r="D16" s="89">
        <v>844347</v>
      </c>
      <c r="E16" s="164"/>
      <c r="F16" s="164">
        <v>3469</v>
      </c>
      <c r="G16" s="164"/>
      <c r="H16" s="164">
        <v>0</v>
      </c>
      <c r="I16" s="164"/>
      <c r="J16" s="164">
        <v>847816</v>
      </c>
      <c r="K16" s="165"/>
      <c r="L16" s="200">
        <f>J16/سهام!AE$1</f>
        <v>2.1690677028443189E-8</v>
      </c>
    </row>
    <row r="17" spans="1:12" ht="19.5" x14ac:dyDescent="0.2">
      <c r="A17" s="142" t="s">
        <v>153</v>
      </c>
      <c r="B17" s="142"/>
      <c r="D17" s="89">
        <v>43278</v>
      </c>
      <c r="E17" s="164">
        <v>0</v>
      </c>
      <c r="F17" s="164">
        <v>0</v>
      </c>
      <c r="G17" s="164">
        <v>0</v>
      </c>
      <c r="H17" s="164">
        <v>0</v>
      </c>
      <c r="I17" s="164">
        <v>0</v>
      </c>
      <c r="J17" s="164">
        <v>43278</v>
      </c>
      <c r="K17" s="164"/>
      <c r="L17" s="200">
        <f>J17/سهام!AE$1</f>
        <v>1.107232135790035E-9</v>
      </c>
    </row>
    <row r="18" spans="1:12" ht="20.25" thickBot="1" x14ac:dyDescent="0.25">
      <c r="A18" s="153" t="s">
        <v>14</v>
      </c>
      <c r="B18" s="153"/>
      <c r="D18" s="166">
        <f>SUM(D9:D17)</f>
        <v>11048715172525</v>
      </c>
      <c r="E18" s="164"/>
      <c r="F18" s="166">
        <f>SUM(F9:F17)</f>
        <v>13028757053992</v>
      </c>
      <c r="G18" s="164"/>
      <c r="H18" s="166">
        <f>SUM(H9:H17)</f>
        <v>11441651254932</v>
      </c>
      <c r="I18" s="164"/>
      <c r="J18" s="166">
        <f>SUM(J9:J17)</f>
        <v>12635820971585</v>
      </c>
      <c r="K18" s="164"/>
      <c r="L18" s="201">
        <f>SUM(L9:L17)</f>
        <v>0.3232771163600115</v>
      </c>
    </row>
    <row r="19" spans="1:12" ht="13.5" thickTop="1" x14ac:dyDescent="0.2"/>
  </sheetData>
  <sortState xmlns:xlrd2="http://schemas.microsoft.com/office/spreadsheetml/2017/richdata2" ref="A9:L17">
    <sortCondition descending="1" ref="J9:J17"/>
  </sortState>
  <mergeCells count="7">
    <mergeCell ref="A7:B7"/>
    <mergeCell ref="J6:L6"/>
    <mergeCell ref="A1:L1"/>
    <mergeCell ref="A2:L2"/>
    <mergeCell ref="A3:L3"/>
    <mergeCell ref="B5:L5"/>
    <mergeCell ref="F6:H6"/>
  </mergeCells>
  <pageMargins left="0.7" right="0.7" top="0.75" bottom="0.75" header="0.3" footer="0.3"/>
  <pageSetup scale="7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 tint="0.39997558519241921"/>
    <pageSetUpPr fitToPage="1"/>
  </sheetPr>
  <dimension ref="A1:AK26"/>
  <sheetViews>
    <sheetView rightToLeft="1" view="pageBreakPreview" zoomScale="85" zoomScaleNormal="100" zoomScaleSheetLayoutView="85" workbookViewId="0">
      <selection activeCell="I32" sqref="I32"/>
    </sheetView>
  </sheetViews>
  <sheetFormatPr defaultRowHeight="12.75" x14ac:dyDescent="0.2"/>
  <cols>
    <col min="1" max="1" width="26.7109375" customWidth="1"/>
    <col min="2" max="2" width="1.28515625" customWidth="1"/>
    <col min="3" max="3" width="10.5703125" customWidth="1"/>
    <col min="4" max="4" width="1.28515625" customWidth="1"/>
    <col min="5" max="5" width="14.7109375" customWidth="1"/>
    <col min="6" max="6" width="1.28515625" customWidth="1"/>
    <col min="7" max="7" width="14.7109375" bestFit="1" customWidth="1"/>
    <col min="8" max="8" width="1.28515625" customWidth="1"/>
    <col min="9" max="9" width="12.85546875" customWidth="1"/>
    <col min="10" max="10" width="1.28515625" customWidth="1"/>
    <col min="11" max="11" width="12.28515625" customWidth="1"/>
    <col min="12" max="12" width="1.28515625" customWidth="1"/>
    <col min="13" max="13" width="12" customWidth="1"/>
    <col min="14" max="14" width="1.28515625" customWidth="1"/>
    <col min="15" max="15" width="16.140625" bestFit="1" customWidth="1"/>
    <col min="16" max="16" width="1.28515625" customWidth="1"/>
    <col min="17" max="17" width="23.42578125" bestFit="1" customWidth="1"/>
    <col min="18" max="18" width="1.28515625" customWidth="1"/>
    <col min="19" max="19" width="23.42578125" bestFit="1" customWidth="1"/>
    <col min="20" max="20" width="1.28515625" customWidth="1"/>
    <col min="21" max="21" width="18.28515625" bestFit="1" customWidth="1"/>
    <col min="22" max="22" width="1.28515625" customWidth="1"/>
    <col min="23" max="23" width="26.7109375" bestFit="1" customWidth="1"/>
    <col min="24" max="24" width="1.28515625" customWidth="1"/>
    <col min="25" max="25" width="13.85546875" customWidth="1"/>
    <col min="26" max="26" width="1.28515625" customWidth="1"/>
    <col min="27" max="27" width="23.28515625" bestFit="1" customWidth="1"/>
    <col min="28" max="28" width="1.28515625" customWidth="1"/>
    <col min="29" max="29" width="16.140625" bestFit="1" customWidth="1"/>
    <col min="30" max="30" width="1.28515625" customWidth="1"/>
    <col min="31" max="31" width="15.140625" customWidth="1"/>
    <col min="32" max="32" width="1.28515625" customWidth="1"/>
    <col min="33" max="33" width="23.28515625" bestFit="1" customWidth="1"/>
    <col min="34" max="34" width="1.28515625" customWidth="1"/>
    <col min="35" max="35" width="23.28515625" bestFit="1" customWidth="1"/>
    <col min="36" max="36" width="1.28515625" customWidth="1"/>
    <col min="37" max="37" width="16" style="61" bestFit="1" customWidth="1"/>
    <col min="38" max="38" width="0.28515625" customWidth="1"/>
  </cols>
  <sheetData>
    <row r="1" spans="1:37" ht="22.5" customHeight="1" x14ac:dyDescent="0.2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49"/>
      <c r="U1" s="249"/>
      <c r="V1" s="249"/>
      <c r="W1" s="249"/>
      <c r="X1" s="249"/>
      <c r="Y1" s="249"/>
      <c r="Z1" s="249"/>
      <c r="AA1" s="249"/>
      <c r="AB1" s="249"/>
      <c r="AC1" s="249"/>
      <c r="AD1" s="249"/>
      <c r="AE1" s="249"/>
      <c r="AF1" s="249"/>
      <c r="AG1" s="249"/>
      <c r="AH1" s="249"/>
      <c r="AI1" s="249"/>
      <c r="AJ1" s="249"/>
      <c r="AK1" s="249"/>
    </row>
    <row r="2" spans="1:37" ht="21.75" customHeight="1" x14ac:dyDescent="0.2">
      <c r="A2" s="249" t="s">
        <v>1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249"/>
      <c r="T2" s="249"/>
      <c r="U2" s="249"/>
      <c r="V2" s="249"/>
      <c r="W2" s="249"/>
      <c r="X2" s="249"/>
      <c r="Y2" s="249"/>
      <c r="Z2" s="249"/>
      <c r="AA2" s="249"/>
      <c r="AB2" s="249"/>
      <c r="AC2" s="249"/>
      <c r="AD2" s="249"/>
      <c r="AE2" s="249"/>
      <c r="AF2" s="249"/>
      <c r="AG2" s="249"/>
      <c r="AH2" s="249"/>
      <c r="AI2" s="249"/>
      <c r="AJ2" s="249"/>
      <c r="AK2" s="249"/>
    </row>
    <row r="3" spans="1:37" ht="21.75" customHeight="1" x14ac:dyDescent="0.2">
      <c r="A3" s="249" t="str">
        <f>'صورت وضعیت'!B6</f>
        <v>برای ماه منتهی به 1404/01/31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  <c r="X3" s="249"/>
      <c r="Y3" s="249"/>
      <c r="Z3" s="249"/>
      <c r="AA3" s="249"/>
      <c r="AB3" s="249"/>
      <c r="AC3" s="249"/>
      <c r="AD3" s="249"/>
      <c r="AE3" s="249"/>
      <c r="AF3" s="249"/>
      <c r="AG3" s="249"/>
      <c r="AH3" s="249"/>
      <c r="AI3" s="249"/>
      <c r="AJ3" s="249"/>
      <c r="AK3" s="249"/>
    </row>
    <row r="4" spans="1:37" ht="22.5" x14ac:dyDescent="0.2">
      <c r="A4" s="254" t="s">
        <v>127</v>
      </c>
      <c r="B4" s="254"/>
      <c r="C4" s="254"/>
      <c r="D4" s="254"/>
      <c r="E4" s="254"/>
      <c r="F4" s="254"/>
      <c r="G4" s="254"/>
      <c r="H4" s="254"/>
      <c r="I4" s="254"/>
      <c r="J4" s="254"/>
      <c r="K4" s="254"/>
      <c r="L4" s="254"/>
      <c r="M4" s="254"/>
      <c r="N4" s="254"/>
      <c r="O4" s="254"/>
      <c r="P4" s="254"/>
      <c r="Q4" s="254"/>
      <c r="R4" s="254"/>
      <c r="S4" s="254"/>
      <c r="T4" s="254"/>
      <c r="U4" s="254"/>
      <c r="V4" s="254"/>
      <c r="W4" s="254"/>
      <c r="X4" s="254"/>
      <c r="Y4" s="254"/>
      <c r="Z4" s="254"/>
      <c r="AA4" s="254"/>
      <c r="AB4" s="254"/>
      <c r="AC4" s="254"/>
      <c r="AD4" s="254"/>
      <c r="AE4" s="254"/>
      <c r="AF4" s="254"/>
      <c r="AG4" s="254"/>
      <c r="AH4" s="254"/>
      <c r="AI4" s="254"/>
      <c r="AJ4" s="254"/>
      <c r="AK4" s="254"/>
    </row>
    <row r="5" spans="1:37" ht="18.75" customHeight="1" x14ac:dyDescent="0.2">
      <c r="A5" s="72"/>
      <c r="B5" s="72"/>
      <c r="C5" s="72"/>
      <c r="D5" s="72"/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75"/>
    </row>
    <row r="6" spans="1:37" ht="14.45" customHeight="1" x14ac:dyDescent="0.2">
      <c r="A6" s="244"/>
      <c r="B6" s="244"/>
      <c r="C6" s="244"/>
      <c r="D6" s="244"/>
      <c r="E6" s="244"/>
      <c r="F6" s="244"/>
      <c r="G6" s="244"/>
      <c r="H6" s="244"/>
      <c r="I6" s="244"/>
      <c r="J6" s="244"/>
      <c r="K6" s="244"/>
      <c r="L6" s="244"/>
      <c r="M6" s="244"/>
      <c r="N6" s="244"/>
      <c r="O6" s="266" t="str">
        <f>سهام!F6</f>
        <v>1403/12/30</v>
      </c>
      <c r="P6" s="266"/>
      <c r="Q6" s="266"/>
      <c r="R6" s="266"/>
      <c r="S6" s="266"/>
      <c r="U6" s="266" t="s">
        <v>2</v>
      </c>
      <c r="V6" s="266"/>
      <c r="W6" s="266"/>
      <c r="X6" s="266"/>
      <c r="Y6" s="266"/>
      <c r="Z6" s="266"/>
      <c r="AA6" s="266"/>
      <c r="AC6" s="266" t="str">
        <f>سهام!T6</f>
        <v>1404/01/31</v>
      </c>
      <c r="AD6" s="266"/>
      <c r="AE6" s="266"/>
      <c r="AF6" s="266"/>
      <c r="AG6" s="266"/>
      <c r="AH6" s="266"/>
      <c r="AI6" s="266"/>
      <c r="AJ6" s="266"/>
      <c r="AK6" s="266"/>
    </row>
    <row r="7" spans="1:37" ht="14.45" customHeight="1" x14ac:dyDescent="0.2">
      <c r="A7" s="268" t="s">
        <v>24</v>
      </c>
      <c r="B7" s="268"/>
      <c r="C7" s="263" t="s">
        <v>25</v>
      </c>
      <c r="D7" s="2"/>
      <c r="E7" s="263" t="s">
        <v>26</v>
      </c>
      <c r="F7" s="2"/>
      <c r="G7" s="265" t="s">
        <v>27</v>
      </c>
      <c r="H7" s="2"/>
      <c r="I7" s="265" t="s">
        <v>28</v>
      </c>
      <c r="J7" s="2"/>
      <c r="K7" s="265" t="s">
        <v>29</v>
      </c>
      <c r="L7" s="2"/>
      <c r="M7" s="265" t="s">
        <v>15</v>
      </c>
      <c r="N7" s="2"/>
      <c r="O7" s="265" t="s">
        <v>6</v>
      </c>
      <c r="P7" s="2"/>
      <c r="Q7" s="265" t="s">
        <v>7</v>
      </c>
      <c r="R7" s="2"/>
      <c r="S7" s="265" t="s">
        <v>8</v>
      </c>
      <c r="U7" s="267" t="s">
        <v>3</v>
      </c>
      <c r="V7" s="267"/>
      <c r="W7" s="267"/>
      <c r="X7" s="2"/>
      <c r="Y7" s="267" t="s">
        <v>4</v>
      </c>
      <c r="Z7" s="267"/>
      <c r="AA7" s="267"/>
      <c r="AC7" s="265" t="s">
        <v>6</v>
      </c>
      <c r="AD7" s="2"/>
      <c r="AE7" s="265" t="s">
        <v>10</v>
      </c>
      <c r="AF7" s="2"/>
      <c r="AG7" s="265" t="s">
        <v>7</v>
      </c>
      <c r="AH7" s="2"/>
      <c r="AI7" s="263" t="s">
        <v>8</v>
      </c>
      <c r="AJ7" s="2"/>
      <c r="AK7" s="269" t="s">
        <v>11</v>
      </c>
    </row>
    <row r="8" spans="1:37" ht="25.5" customHeight="1" x14ac:dyDescent="0.2">
      <c r="A8" s="268"/>
      <c r="B8" s="268"/>
      <c r="C8" s="264"/>
      <c r="E8" s="264"/>
      <c r="G8" s="266"/>
      <c r="I8" s="266"/>
      <c r="K8" s="266"/>
      <c r="M8" s="266"/>
      <c r="O8" s="266"/>
      <c r="Q8" s="266"/>
      <c r="S8" s="266"/>
      <c r="U8" s="17" t="s">
        <v>6</v>
      </c>
      <c r="V8" s="2"/>
      <c r="W8" s="17" t="s">
        <v>7</v>
      </c>
      <c r="Y8" s="17" t="s">
        <v>6</v>
      </c>
      <c r="Z8" s="2"/>
      <c r="AA8" s="17" t="s">
        <v>9</v>
      </c>
      <c r="AC8" s="266"/>
      <c r="AE8" s="266"/>
      <c r="AG8" s="266"/>
      <c r="AI8" s="264"/>
      <c r="AK8" s="270"/>
    </row>
    <row r="9" spans="1:37" ht="21.75" customHeight="1" x14ac:dyDescent="0.2">
      <c r="A9" s="73" t="s">
        <v>145</v>
      </c>
      <c r="C9" s="21" t="s">
        <v>30</v>
      </c>
      <c r="E9" s="21" t="s">
        <v>30</v>
      </c>
      <c r="G9" s="22" t="s">
        <v>147</v>
      </c>
      <c r="I9" s="21" t="s">
        <v>148</v>
      </c>
      <c r="K9" s="69">
        <v>18</v>
      </c>
      <c r="L9" s="63"/>
      <c r="M9" s="69">
        <v>18</v>
      </c>
      <c r="O9" s="68">
        <v>4302000</v>
      </c>
      <c r="P9" s="63"/>
      <c r="Q9" s="68">
        <v>3650468775951</v>
      </c>
      <c r="R9" s="63"/>
      <c r="S9" s="69">
        <v>4045297656881</v>
      </c>
      <c r="T9" s="63"/>
      <c r="U9" s="62">
        <v>0</v>
      </c>
      <c r="V9" s="63"/>
      <c r="W9" s="62">
        <v>0</v>
      </c>
      <c r="X9" s="63"/>
      <c r="Y9" s="68">
        <v>0</v>
      </c>
      <c r="Z9" s="63"/>
      <c r="AA9" s="68">
        <v>0</v>
      </c>
      <c r="AB9" s="63"/>
      <c r="AC9" s="68">
        <v>4302000</v>
      </c>
      <c r="AD9" s="63"/>
      <c r="AE9" s="68">
        <v>940500</v>
      </c>
      <c r="AF9" s="63"/>
      <c r="AG9" s="68">
        <v>3650468775951</v>
      </c>
      <c r="AH9" s="63"/>
      <c r="AI9" s="68">
        <v>4045297656881</v>
      </c>
      <c r="AJ9" s="63"/>
      <c r="AK9" s="202">
        <f>AI9/سهام!$AE$1</f>
        <v>0.10349562282302265</v>
      </c>
    </row>
    <row r="10" spans="1:37" ht="21.75" customHeight="1" x14ac:dyDescent="0.2">
      <c r="A10" s="169" t="s">
        <v>134</v>
      </c>
      <c r="C10" s="21" t="s">
        <v>30</v>
      </c>
      <c r="E10" s="21" t="s">
        <v>30</v>
      </c>
      <c r="G10" s="21" t="s">
        <v>138</v>
      </c>
      <c r="I10" s="21" t="s">
        <v>139</v>
      </c>
      <c r="K10" s="68">
        <v>23</v>
      </c>
      <c r="L10" s="63"/>
      <c r="M10" s="68">
        <v>23</v>
      </c>
      <c r="O10" s="68">
        <v>3528000</v>
      </c>
      <c r="P10" s="63"/>
      <c r="Q10" s="68">
        <v>3199976493180</v>
      </c>
      <c r="R10" s="63"/>
      <c r="S10" s="68">
        <v>3277397671984</v>
      </c>
      <c r="T10" s="63"/>
      <c r="U10" s="64">
        <v>0</v>
      </c>
      <c r="V10" s="63"/>
      <c r="W10" s="64">
        <v>0</v>
      </c>
      <c r="X10" s="63"/>
      <c r="Y10" s="68">
        <v>0</v>
      </c>
      <c r="Z10" s="101"/>
      <c r="AA10" s="101">
        <v>0</v>
      </c>
      <c r="AB10" s="63"/>
      <c r="AC10" s="68">
        <v>3528000</v>
      </c>
      <c r="AD10" s="63"/>
      <c r="AE10" s="68">
        <v>917900</v>
      </c>
      <c r="AF10" s="63"/>
      <c r="AG10" s="68">
        <v>3199976493180</v>
      </c>
      <c r="AH10" s="63"/>
      <c r="AI10" s="68">
        <v>3237764248845</v>
      </c>
      <c r="AJ10" s="63"/>
      <c r="AK10" s="202">
        <f>AI10/سهام!$AE$1</f>
        <v>8.2835542872435594E-2</v>
      </c>
    </row>
    <row r="11" spans="1:37" ht="21.75" customHeight="1" x14ac:dyDescent="0.2">
      <c r="A11" s="208" t="s">
        <v>184</v>
      </c>
      <c r="C11" s="21" t="s">
        <v>30</v>
      </c>
      <c r="E11" s="21" t="s">
        <v>30</v>
      </c>
      <c r="G11" s="21" t="s">
        <v>186</v>
      </c>
      <c r="I11" s="21" t="s">
        <v>187</v>
      </c>
      <c r="K11" s="68">
        <v>23</v>
      </c>
      <c r="L11" s="63"/>
      <c r="M11" s="68">
        <v>23</v>
      </c>
      <c r="O11" s="68">
        <v>3000000</v>
      </c>
      <c r="P11" s="63"/>
      <c r="Q11" s="68">
        <v>3000000000000</v>
      </c>
      <c r="R11" s="63"/>
      <c r="S11" s="68">
        <v>2999456250000</v>
      </c>
      <c r="T11" s="63"/>
      <c r="U11" s="64">
        <v>0</v>
      </c>
      <c r="V11" s="63"/>
      <c r="W11" s="64">
        <v>0</v>
      </c>
      <c r="X11" s="63"/>
      <c r="Y11" s="68">
        <v>0</v>
      </c>
      <c r="Z11" s="63"/>
      <c r="AA11" s="68">
        <v>0</v>
      </c>
      <c r="AB11" s="63"/>
      <c r="AC11" s="68">
        <v>3000000</v>
      </c>
      <c r="AD11" s="63"/>
      <c r="AE11" s="68">
        <v>1000000</v>
      </c>
      <c r="AF11" s="63"/>
      <c r="AG11" s="68">
        <v>3000000000000</v>
      </c>
      <c r="AH11" s="63"/>
      <c r="AI11" s="68">
        <v>2999456250000</v>
      </c>
      <c r="AJ11" s="63"/>
      <c r="AK11" s="202">
        <f>AI11/سهام!$AE$1</f>
        <v>7.6738628168960418E-2</v>
      </c>
    </row>
    <row r="12" spans="1:37" ht="21.75" customHeight="1" x14ac:dyDescent="0.2">
      <c r="A12" s="209" t="s">
        <v>40</v>
      </c>
      <c r="C12" s="21" t="s">
        <v>30</v>
      </c>
      <c r="E12" s="21" t="s">
        <v>30</v>
      </c>
      <c r="G12" s="23" t="s">
        <v>41</v>
      </c>
      <c r="I12" s="21" t="s">
        <v>42</v>
      </c>
      <c r="K12" s="66">
        <v>20.5</v>
      </c>
      <c r="L12" s="63"/>
      <c r="M12" s="66">
        <v>20.5</v>
      </c>
      <c r="O12" s="68">
        <v>2100000</v>
      </c>
      <c r="P12" s="63"/>
      <c r="Q12" s="68">
        <v>2003959482000</v>
      </c>
      <c r="R12" s="63"/>
      <c r="S12" s="66">
        <v>2049228510000</v>
      </c>
      <c r="T12" s="63"/>
      <c r="U12" s="97">
        <v>0</v>
      </c>
      <c r="V12" s="63"/>
      <c r="W12" s="97">
        <v>0</v>
      </c>
      <c r="X12" s="63"/>
      <c r="Y12" s="68">
        <v>0</v>
      </c>
      <c r="Z12" s="63"/>
      <c r="AA12" s="68">
        <v>0</v>
      </c>
      <c r="AB12" s="63"/>
      <c r="AC12" s="68">
        <v>2100000</v>
      </c>
      <c r="AD12" s="63"/>
      <c r="AE12" s="68">
        <v>995500</v>
      </c>
      <c r="AF12" s="63"/>
      <c r="AG12" s="68">
        <v>2003959482000</v>
      </c>
      <c r="AH12" s="63"/>
      <c r="AI12" s="68">
        <v>2090171087812</v>
      </c>
      <c r="AJ12" s="63"/>
      <c r="AK12" s="202">
        <f>AI12/سهام!$AE$1</f>
        <v>5.3475313039527281E-2</v>
      </c>
    </row>
    <row r="13" spans="1:37" ht="21.75" customHeight="1" x14ac:dyDescent="0.2">
      <c r="A13" s="54" t="s">
        <v>174</v>
      </c>
      <c r="C13" s="21" t="s">
        <v>30</v>
      </c>
      <c r="E13" s="21" t="s">
        <v>30</v>
      </c>
      <c r="G13" s="23" t="s">
        <v>178</v>
      </c>
      <c r="I13" s="21" t="s">
        <v>179</v>
      </c>
      <c r="K13" s="68">
        <v>18</v>
      </c>
      <c r="L13" s="63"/>
      <c r="M13" s="68">
        <v>18</v>
      </c>
      <c r="O13" s="68">
        <v>2650000</v>
      </c>
      <c r="P13" s="63"/>
      <c r="Q13" s="68">
        <v>2014365037500</v>
      </c>
      <c r="R13" s="63"/>
      <c r="S13" s="68">
        <v>2048873574343</v>
      </c>
      <c r="T13" s="63"/>
      <c r="U13" s="64">
        <v>0</v>
      </c>
      <c r="V13" s="63"/>
      <c r="W13" s="64">
        <v>0</v>
      </c>
      <c r="X13" s="63"/>
      <c r="Y13" s="68">
        <v>0</v>
      </c>
      <c r="Z13" s="63"/>
      <c r="AA13" s="68">
        <v>0</v>
      </c>
      <c r="AB13" s="63"/>
      <c r="AC13" s="68">
        <v>2650000</v>
      </c>
      <c r="AD13" s="63"/>
      <c r="AE13" s="68">
        <v>779100</v>
      </c>
      <c r="AF13" s="63"/>
      <c r="AG13" s="68">
        <v>2014365037500</v>
      </c>
      <c r="AH13" s="63"/>
      <c r="AI13" s="68">
        <v>2064240788531</v>
      </c>
      <c r="AJ13" s="63"/>
      <c r="AK13" s="202">
        <f>AI13/سهام!$AE$1</f>
        <v>5.2811907599013011E-2</v>
      </c>
    </row>
    <row r="14" spans="1:37" ht="21.75" customHeight="1" x14ac:dyDescent="0.2">
      <c r="A14" s="209" t="s">
        <v>144</v>
      </c>
      <c r="C14" s="21" t="s">
        <v>30</v>
      </c>
      <c r="E14" s="21" t="s">
        <v>30</v>
      </c>
      <c r="G14" s="23" t="s">
        <v>147</v>
      </c>
      <c r="I14" s="21" t="s">
        <v>148</v>
      </c>
      <c r="K14" s="66">
        <v>18</v>
      </c>
      <c r="L14" s="63"/>
      <c r="M14" s="66">
        <v>18</v>
      </c>
      <c r="O14" s="68">
        <v>1984800</v>
      </c>
      <c r="P14" s="63"/>
      <c r="Q14" s="68">
        <v>1684205233657</v>
      </c>
      <c r="R14" s="63"/>
      <c r="S14" s="66">
        <v>1683599112342</v>
      </c>
      <c r="T14" s="63"/>
      <c r="U14" s="97">
        <v>0</v>
      </c>
      <c r="V14" s="63"/>
      <c r="W14" s="97">
        <v>0</v>
      </c>
      <c r="X14" s="63"/>
      <c r="Y14" s="68">
        <v>0</v>
      </c>
      <c r="Z14" s="63"/>
      <c r="AA14" s="68">
        <v>0</v>
      </c>
      <c r="AB14" s="63"/>
      <c r="AC14" s="68">
        <v>1984800</v>
      </c>
      <c r="AD14" s="63"/>
      <c r="AE14" s="68">
        <v>848400</v>
      </c>
      <c r="AF14" s="63"/>
      <c r="AG14" s="68">
        <v>1684205233657</v>
      </c>
      <c r="AH14" s="63"/>
      <c r="AI14" s="68">
        <v>1683599112342</v>
      </c>
      <c r="AJ14" s="63"/>
      <c r="AK14" s="202">
        <f>AI14/سهام!$AE$1</f>
        <v>4.3073502494862047E-2</v>
      </c>
    </row>
    <row r="15" spans="1:37" ht="21.75" customHeight="1" x14ac:dyDescent="0.2">
      <c r="A15" s="208" t="s">
        <v>128</v>
      </c>
      <c r="C15" s="21" t="s">
        <v>30</v>
      </c>
      <c r="E15" s="21" t="s">
        <v>30</v>
      </c>
      <c r="G15" s="23" t="s">
        <v>129</v>
      </c>
      <c r="I15" s="21" t="s">
        <v>130</v>
      </c>
      <c r="K15" s="68">
        <v>23</v>
      </c>
      <c r="L15" s="63"/>
      <c r="M15" s="68">
        <v>23</v>
      </c>
      <c r="O15" s="68">
        <v>1500000</v>
      </c>
      <c r="P15" s="63"/>
      <c r="Q15" s="68">
        <v>1500000000000</v>
      </c>
      <c r="R15" s="63"/>
      <c r="S15" s="68">
        <v>1499728125000</v>
      </c>
      <c r="T15" s="63"/>
      <c r="U15" s="64">
        <v>0</v>
      </c>
      <c r="V15" s="63"/>
      <c r="W15" s="64">
        <v>0</v>
      </c>
      <c r="X15" s="63"/>
      <c r="Y15" s="68">
        <v>0</v>
      </c>
      <c r="Z15" s="63"/>
      <c r="AA15" s="68">
        <v>0</v>
      </c>
      <c r="AB15" s="63"/>
      <c r="AC15" s="68">
        <v>1500000</v>
      </c>
      <c r="AD15" s="63"/>
      <c r="AE15" s="68">
        <v>1000000</v>
      </c>
      <c r="AF15" s="63"/>
      <c r="AG15" s="68">
        <v>1500000000000</v>
      </c>
      <c r="AH15" s="63"/>
      <c r="AI15" s="68">
        <v>1499728125000</v>
      </c>
      <c r="AJ15" s="63"/>
      <c r="AK15" s="202">
        <f>AI15/سهام!$AE$1</f>
        <v>3.8369314084480209E-2</v>
      </c>
    </row>
    <row r="16" spans="1:37" ht="21.75" customHeight="1" x14ac:dyDescent="0.2">
      <c r="A16" s="54" t="s">
        <v>34</v>
      </c>
      <c r="C16" s="21" t="s">
        <v>30</v>
      </c>
      <c r="E16" s="21" t="s">
        <v>30</v>
      </c>
      <c r="G16" s="23" t="s">
        <v>35</v>
      </c>
      <c r="I16" s="21" t="s">
        <v>36</v>
      </c>
      <c r="K16" s="68">
        <v>23</v>
      </c>
      <c r="L16" s="63"/>
      <c r="M16" s="68">
        <v>23</v>
      </c>
      <c r="O16" s="68">
        <v>1500000</v>
      </c>
      <c r="P16" s="63"/>
      <c r="Q16" s="68">
        <v>1500160000000</v>
      </c>
      <c r="R16" s="63"/>
      <c r="S16" s="68">
        <v>1499728125000</v>
      </c>
      <c r="T16" s="63"/>
      <c r="U16" s="64">
        <v>0</v>
      </c>
      <c r="V16" s="63"/>
      <c r="W16" s="64">
        <v>0</v>
      </c>
      <c r="X16" s="63"/>
      <c r="Y16" s="68">
        <v>0</v>
      </c>
      <c r="Z16" s="63"/>
      <c r="AA16" s="68">
        <v>0</v>
      </c>
      <c r="AB16" s="63"/>
      <c r="AC16" s="68">
        <v>1500000</v>
      </c>
      <c r="AD16" s="63"/>
      <c r="AE16" s="68">
        <v>1000000</v>
      </c>
      <c r="AF16" s="63"/>
      <c r="AG16" s="68">
        <v>1500160000000</v>
      </c>
      <c r="AH16" s="63"/>
      <c r="AI16" s="68">
        <v>1499728125000</v>
      </c>
      <c r="AJ16" s="63"/>
      <c r="AK16" s="202">
        <f>AI16/سهام!$AE$1</f>
        <v>3.8369314084480209E-2</v>
      </c>
    </row>
    <row r="17" spans="1:37" ht="21.75" customHeight="1" x14ac:dyDescent="0.2">
      <c r="A17" s="209" t="s">
        <v>132</v>
      </c>
      <c r="C17" s="21" t="s">
        <v>30</v>
      </c>
      <c r="E17" s="21" t="s">
        <v>30</v>
      </c>
      <c r="G17" s="23" t="s">
        <v>135</v>
      </c>
      <c r="I17" s="21" t="s">
        <v>136</v>
      </c>
      <c r="K17" s="66">
        <v>23</v>
      </c>
      <c r="L17" s="63"/>
      <c r="M17" s="66">
        <v>23</v>
      </c>
      <c r="O17" s="68">
        <v>1499971</v>
      </c>
      <c r="P17" s="63"/>
      <c r="Q17" s="68">
        <v>1500205374093</v>
      </c>
      <c r="R17" s="63"/>
      <c r="S17" s="66">
        <v>1499699130256</v>
      </c>
      <c r="T17" s="63"/>
      <c r="U17" s="97">
        <v>0</v>
      </c>
      <c r="V17" s="63"/>
      <c r="W17" s="97">
        <v>0</v>
      </c>
      <c r="X17" s="63"/>
      <c r="Y17" s="68">
        <v>0</v>
      </c>
      <c r="Z17" s="63"/>
      <c r="AA17" s="68">
        <v>0</v>
      </c>
      <c r="AB17" s="63"/>
      <c r="AC17" s="68">
        <v>1499971</v>
      </c>
      <c r="AD17" s="63"/>
      <c r="AE17" s="68">
        <v>1000000</v>
      </c>
      <c r="AF17" s="63"/>
      <c r="AG17" s="68">
        <v>1500205374093</v>
      </c>
      <c r="AH17" s="63"/>
      <c r="AI17" s="68">
        <v>1499699130256</v>
      </c>
      <c r="AJ17" s="63"/>
      <c r="AK17" s="202">
        <f>AI17/سهام!$AE$1</f>
        <v>3.8368572277734853E-2</v>
      </c>
    </row>
    <row r="18" spans="1:37" ht="21.75" customHeight="1" x14ac:dyDescent="0.2">
      <c r="A18" s="169" t="s">
        <v>173</v>
      </c>
      <c r="C18" s="21" t="s">
        <v>30</v>
      </c>
      <c r="E18" s="21" t="s">
        <v>30</v>
      </c>
      <c r="G18" s="21" t="s">
        <v>176</v>
      </c>
      <c r="I18" s="21" t="s">
        <v>177</v>
      </c>
      <c r="K18" s="68">
        <v>23</v>
      </c>
      <c r="L18" s="63"/>
      <c r="M18" s="68">
        <v>23</v>
      </c>
      <c r="O18" s="68">
        <v>587642</v>
      </c>
      <c r="P18" s="63"/>
      <c r="Q18" s="68">
        <v>568593480422</v>
      </c>
      <c r="R18" s="63"/>
      <c r="S18" s="68">
        <v>570966989072</v>
      </c>
      <c r="T18" s="63"/>
      <c r="U18" s="64">
        <v>0</v>
      </c>
      <c r="V18" s="63"/>
      <c r="W18" s="64">
        <v>0</v>
      </c>
      <c r="X18" s="63"/>
      <c r="Y18" s="68">
        <v>0</v>
      </c>
      <c r="Z18" s="63"/>
      <c r="AA18" s="68">
        <v>0</v>
      </c>
      <c r="AB18" s="63"/>
      <c r="AC18" s="68">
        <v>587642</v>
      </c>
      <c r="AD18" s="63"/>
      <c r="AE18" s="68">
        <v>971800</v>
      </c>
      <c r="AF18" s="63"/>
      <c r="AG18" s="68">
        <v>568593480422</v>
      </c>
      <c r="AH18" s="63"/>
      <c r="AI18" s="68">
        <v>570966989072</v>
      </c>
      <c r="AJ18" s="63"/>
      <c r="AK18" s="202">
        <f>AI18/سهام!$AE$1</f>
        <v>1.4607722140020245E-2</v>
      </c>
    </row>
    <row r="19" spans="1:37" ht="21.75" customHeight="1" x14ac:dyDescent="0.2">
      <c r="A19" s="208" t="s">
        <v>146</v>
      </c>
      <c r="C19" s="21" t="s">
        <v>30</v>
      </c>
      <c r="E19" s="21" t="s">
        <v>30</v>
      </c>
      <c r="G19" s="21" t="s">
        <v>147</v>
      </c>
      <c r="I19" s="21" t="s">
        <v>149</v>
      </c>
      <c r="K19" s="68">
        <v>18</v>
      </c>
      <c r="L19" s="63"/>
      <c r="M19" s="68">
        <v>18</v>
      </c>
      <c r="O19" s="68">
        <v>646000</v>
      </c>
      <c r="P19" s="63"/>
      <c r="Q19" s="68">
        <v>548164381035</v>
      </c>
      <c r="R19" s="63"/>
      <c r="S19" s="68">
        <v>547967062965</v>
      </c>
      <c r="T19" s="63"/>
      <c r="U19" s="64">
        <v>0</v>
      </c>
      <c r="V19" s="63"/>
      <c r="W19" s="64">
        <v>0</v>
      </c>
      <c r="X19" s="63"/>
      <c r="Y19" s="68">
        <v>0</v>
      </c>
      <c r="Z19" s="63"/>
      <c r="AA19" s="68">
        <v>0</v>
      </c>
      <c r="AB19" s="63"/>
      <c r="AC19" s="68">
        <v>646000</v>
      </c>
      <c r="AD19" s="63"/>
      <c r="AE19" s="68">
        <v>848400</v>
      </c>
      <c r="AF19" s="63"/>
      <c r="AG19" s="68">
        <v>548164381035</v>
      </c>
      <c r="AH19" s="63"/>
      <c r="AI19" s="68">
        <v>547967062965</v>
      </c>
      <c r="AJ19" s="63"/>
      <c r="AK19" s="202">
        <f>AI19/سهام!$AE$1</f>
        <v>1.4019287893833577E-2</v>
      </c>
    </row>
    <row r="20" spans="1:37" ht="21.75" customHeight="1" x14ac:dyDescent="0.2">
      <c r="A20" s="191" t="s">
        <v>43</v>
      </c>
      <c r="C20" s="21" t="s">
        <v>30</v>
      </c>
      <c r="E20" s="21" t="s">
        <v>30</v>
      </c>
      <c r="G20" s="21" t="s">
        <v>44</v>
      </c>
      <c r="I20" s="21" t="s">
        <v>45</v>
      </c>
      <c r="K20" s="68">
        <v>23</v>
      </c>
      <c r="L20" s="63"/>
      <c r="M20" s="68">
        <v>23</v>
      </c>
      <c r="O20" s="68">
        <v>500000</v>
      </c>
      <c r="P20" s="63"/>
      <c r="Q20" s="68">
        <v>500000000000</v>
      </c>
      <c r="R20" s="63"/>
      <c r="S20" s="68">
        <v>499909375000</v>
      </c>
      <c r="T20" s="63"/>
      <c r="U20" s="64">
        <v>0</v>
      </c>
      <c r="V20" s="63"/>
      <c r="W20" s="64">
        <v>0</v>
      </c>
      <c r="X20" s="63"/>
      <c r="Y20" s="68">
        <v>0</v>
      </c>
      <c r="Z20" s="63"/>
      <c r="AA20" s="68">
        <v>0</v>
      </c>
      <c r="AB20" s="63"/>
      <c r="AC20" s="68">
        <v>500000</v>
      </c>
      <c r="AD20" s="63"/>
      <c r="AE20" s="68">
        <v>1000000</v>
      </c>
      <c r="AF20" s="63"/>
      <c r="AG20" s="68">
        <v>500000000000</v>
      </c>
      <c r="AH20" s="63"/>
      <c r="AI20" s="68">
        <v>499909375000</v>
      </c>
      <c r="AJ20" s="63"/>
      <c r="AK20" s="202">
        <f>AI20/سهام!$AE$1</f>
        <v>1.2789771361493405E-2</v>
      </c>
    </row>
    <row r="21" spans="1:37" ht="21.75" customHeight="1" x14ac:dyDescent="0.2">
      <c r="A21" s="194" t="s">
        <v>37</v>
      </c>
      <c r="C21" s="21" t="s">
        <v>30</v>
      </c>
      <c r="E21" s="21" t="s">
        <v>30</v>
      </c>
      <c r="G21" s="21" t="s">
        <v>38</v>
      </c>
      <c r="I21" s="21" t="s">
        <v>39</v>
      </c>
      <c r="K21" s="68">
        <v>23</v>
      </c>
      <c r="L21" s="63"/>
      <c r="M21" s="68">
        <v>23</v>
      </c>
      <c r="O21" s="68">
        <v>526865</v>
      </c>
      <c r="P21" s="63"/>
      <c r="Q21" s="68">
        <v>500020153650</v>
      </c>
      <c r="R21" s="63"/>
      <c r="S21" s="68">
        <v>490713186591</v>
      </c>
      <c r="T21" s="63"/>
      <c r="U21" s="64">
        <v>0</v>
      </c>
      <c r="V21" s="63"/>
      <c r="W21" s="64">
        <v>0</v>
      </c>
      <c r="X21" s="63"/>
      <c r="Y21" s="68">
        <v>0</v>
      </c>
      <c r="Z21" s="63"/>
      <c r="AA21" s="68">
        <v>0</v>
      </c>
      <c r="AB21" s="63"/>
      <c r="AC21" s="68">
        <v>526865</v>
      </c>
      <c r="AD21" s="63"/>
      <c r="AE21" s="68">
        <v>936267</v>
      </c>
      <c r="AF21" s="63"/>
      <c r="AG21" s="68">
        <v>500020153650</v>
      </c>
      <c r="AH21" s="63"/>
      <c r="AI21" s="68">
        <v>493196904810</v>
      </c>
      <c r="AJ21" s="63"/>
      <c r="AK21" s="202">
        <f>AI21/سهام!$AE$1</f>
        <v>1.2618038316877188E-2</v>
      </c>
    </row>
    <row r="22" spans="1:37" ht="22.5" customHeight="1" x14ac:dyDescent="0.2">
      <c r="A22" s="209" t="s">
        <v>31</v>
      </c>
      <c r="C22" s="21" t="s">
        <v>30</v>
      </c>
      <c r="E22" s="21" t="s">
        <v>30</v>
      </c>
      <c r="G22" s="23" t="s">
        <v>32</v>
      </c>
      <c r="I22" s="21" t="s">
        <v>33</v>
      </c>
      <c r="K22" s="66">
        <v>0</v>
      </c>
      <c r="L22" s="63"/>
      <c r="M22" s="66">
        <v>0</v>
      </c>
      <c r="O22" s="68">
        <v>71600</v>
      </c>
      <c r="P22" s="63"/>
      <c r="Q22" s="68">
        <v>50014503485</v>
      </c>
      <c r="R22" s="63"/>
      <c r="S22" s="66">
        <v>66621746619</v>
      </c>
      <c r="T22" s="63"/>
      <c r="U22" s="97">
        <v>0</v>
      </c>
      <c r="V22" s="63"/>
      <c r="W22" s="97">
        <v>0</v>
      </c>
      <c r="X22" s="63"/>
      <c r="Y22" s="68">
        <v>0</v>
      </c>
      <c r="Z22" s="63"/>
      <c r="AA22" s="68">
        <v>0</v>
      </c>
      <c r="AB22" s="63"/>
      <c r="AC22" s="68">
        <v>71600</v>
      </c>
      <c r="AD22" s="63"/>
      <c r="AE22" s="68">
        <v>955000</v>
      </c>
      <c r="AF22" s="63"/>
      <c r="AG22" s="68">
        <v>50014503485</v>
      </c>
      <c r="AH22" s="63"/>
      <c r="AI22" s="68">
        <v>68365606487</v>
      </c>
      <c r="AJ22" s="63"/>
      <c r="AK22" s="202">
        <f>AI22/سهام!$AE$1</f>
        <v>1.7490779722995999E-3</v>
      </c>
    </row>
    <row r="23" spans="1:37" ht="21.75" customHeight="1" thickBot="1" x14ac:dyDescent="0.25">
      <c r="A23" s="52"/>
      <c r="C23" s="7"/>
      <c r="E23" s="7"/>
      <c r="G23" s="7"/>
      <c r="I23" s="7"/>
      <c r="K23" s="7"/>
      <c r="M23" s="7"/>
      <c r="O23" s="15">
        <f>SUM(O9:O22)</f>
        <v>24396878</v>
      </c>
      <c r="Q23" s="15">
        <f>SUM(Q9:Q22)</f>
        <v>22220132914973</v>
      </c>
      <c r="S23" s="15">
        <f>SUM(S9:S22)</f>
        <v>22779186516053</v>
      </c>
      <c r="U23" s="7"/>
      <c r="W23" s="15">
        <f>SUM(W9:W22)</f>
        <v>0</v>
      </c>
      <c r="Y23" s="7"/>
      <c r="AA23" s="193">
        <f>SUM(AA9:AA22)</f>
        <v>0</v>
      </c>
      <c r="AC23" s="7"/>
      <c r="AE23" s="7"/>
      <c r="AG23" s="15">
        <f>SUM(AG9:AG22)</f>
        <v>22220132914973</v>
      </c>
      <c r="AI23" s="15">
        <f>SUM(AI9:AI22)</f>
        <v>22800090463001</v>
      </c>
      <c r="AK23" s="203">
        <f>SUM(AK9:AK22)</f>
        <v>0.58332161512904013</v>
      </c>
    </row>
    <row r="24" spans="1:37" ht="13.5" thickTop="1" x14ac:dyDescent="0.2"/>
    <row r="26" spans="1:37" ht="19.5" x14ac:dyDescent="0.2">
      <c r="AG26" s="24"/>
    </row>
  </sheetData>
  <sortState xmlns:xlrd2="http://schemas.microsoft.com/office/spreadsheetml/2017/richdata2" ref="A9:AK22">
    <sortCondition descending="1" ref="AI9:AI22"/>
  </sortState>
  <mergeCells count="25">
    <mergeCell ref="A2:AK2"/>
    <mergeCell ref="A1:AK1"/>
    <mergeCell ref="Y7:AA7"/>
    <mergeCell ref="O7:O8"/>
    <mergeCell ref="M7:M8"/>
    <mergeCell ref="K7:K8"/>
    <mergeCell ref="I7:I8"/>
    <mergeCell ref="G7:G8"/>
    <mergeCell ref="S7:S8"/>
    <mergeCell ref="Q7:Q8"/>
    <mergeCell ref="U7:W7"/>
    <mergeCell ref="A7:B8"/>
    <mergeCell ref="E7:E8"/>
    <mergeCell ref="C7:C8"/>
    <mergeCell ref="AK7:AK8"/>
    <mergeCell ref="AC6:AK6"/>
    <mergeCell ref="AI7:AI8"/>
    <mergeCell ref="AG7:AG8"/>
    <mergeCell ref="AE7:AE8"/>
    <mergeCell ref="AC7:AC8"/>
    <mergeCell ref="A3:AK3"/>
    <mergeCell ref="U6:AA6"/>
    <mergeCell ref="O6:S6"/>
    <mergeCell ref="A6:N6"/>
    <mergeCell ref="A4:AK4"/>
  </mergeCells>
  <pageMargins left="0.39" right="0.39" top="0.39" bottom="0.39" header="0" footer="0"/>
  <pageSetup paperSize="9" scale="38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6" tint="0.39997558519241921"/>
    <pageSetUpPr fitToPage="1"/>
  </sheetPr>
  <dimension ref="A1:M10"/>
  <sheetViews>
    <sheetView rightToLeft="1" view="pageBreakPreview" zoomScale="95" zoomScaleNormal="100" zoomScaleSheetLayoutView="95" workbookViewId="0">
      <selection activeCell="E33" sqref="E33"/>
    </sheetView>
  </sheetViews>
  <sheetFormatPr defaultRowHeight="12.75" x14ac:dyDescent="0.2"/>
  <cols>
    <col min="1" max="1" width="29" customWidth="1"/>
    <col min="2" max="2" width="1.28515625" customWidth="1"/>
    <col min="3" max="3" width="14.28515625" customWidth="1"/>
    <col min="4" max="4" width="1.28515625" customWidth="1"/>
    <col min="5" max="5" width="14.28515625" customWidth="1"/>
    <col min="6" max="6" width="1.28515625" customWidth="1"/>
    <col min="7" max="7" width="13" customWidth="1"/>
    <col min="8" max="8" width="1.28515625" customWidth="1"/>
    <col min="9" max="9" width="12.140625" customWidth="1"/>
    <col min="10" max="10" width="1.28515625" customWidth="1"/>
    <col min="11" max="11" width="23.42578125" customWidth="1"/>
    <col min="12" max="12" width="1.28515625" customWidth="1"/>
    <col min="13" max="13" width="18.7109375" customWidth="1"/>
    <col min="14" max="14" width="0.28515625" customWidth="1"/>
  </cols>
  <sheetData>
    <row r="1" spans="1:13" ht="21" x14ac:dyDescent="0.2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</row>
    <row r="2" spans="1:13" ht="21" x14ac:dyDescent="0.2">
      <c r="A2" s="249" t="s">
        <v>1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</row>
    <row r="3" spans="1:13" ht="21" x14ac:dyDescent="0.2">
      <c r="A3" s="249" t="s">
        <v>180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</row>
    <row r="4" spans="1:13" ht="22.5" x14ac:dyDescent="0.2">
      <c r="A4" s="271" t="s">
        <v>46</v>
      </c>
      <c r="B4" s="271"/>
      <c r="C4" s="271"/>
      <c r="D4" s="271"/>
      <c r="E4" s="271"/>
      <c r="F4" s="271"/>
      <c r="G4" s="271"/>
      <c r="H4" s="271"/>
      <c r="I4" s="271"/>
      <c r="J4" s="271"/>
      <c r="K4" s="271"/>
      <c r="L4" s="271"/>
      <c r="M4" s="271"/>
    </row>
    <row r="5" spans="1:13" ht="22.5" x14ac:dyDescent="0.2">
      <c r="A5" s="271" t="s">
        <v>47</v>
      </c>
      <c r="B5" s="271"/>
      <c r="C5" s="271"/>
      <c r="D5" s="271"/>
      <c r="E5" s="271"/>
      <c r="F5" s="271"/>
      <c r="G5" s="271"/>
      <c r="H5" s="271"/>
      <c r="I5" s="271"/>
      <c r="J5" s="271"/>
      <c r="K5" s="271"/>
      <c r="L5" s="271"/>
      <c r="M5" s="271"/>
    </row>
    <row r="7" spans="1:13" ht="21" x14ac:dyDescent="0.2">
      <c r="A7" s="244" t="s">
        <v>48</v>
      </c>
      <c r="C7" s="245" t="str">
        <f>سهام!T6</f>
        <v>1404/01/31</v>
      </c>
      <c r="D7" s="245"/>
      <c r="E7" s="245"/>
      <c r="F7" s="245"/>
      <c r="G7" s="245"/>
      <c r="H7" s="245"/>
      <c r="I7" s="245"/>
      <c r="J7" s="245"/>
      <c r="K7" s="245"/>
      <c r="L7" s="245"/>
      <c r="M7" s="245"/>
    </row>
    <row r="8" spans="1:13" ht="19.5" x14ac:dyDescent="0.2">
      <c r="A8" s="245"/>
      <c r="C8" s="17" t="s">
        <v>6</v>
      </c>
      <c r="D8" s="2"/>
      <c r="E8" s="17" t="s">
        <v>49</v>
      </c>
      <c r="F8" s="2"/>
      <c r="G8" s="17" t="s">
        <v>50</v>
      </c>
      <c r="H8" s="2"/>
      <c r="I8" s="17" t="s">
        <v>51</v>
      </c>
      <c r="J8" s="2"/>
      <c r="K8" s="17" t="s">
        <v>52</v>
      </c>
      <c r="L8" s="2"/>
      <c r="M8" s="17" t="s">
        <v>53</v>
      </c>
    </row>
    <row r="9" spans="1:13" ht="18.75" x14ac:dyDescent="0.2">
      <c r="A9" s="103" t="s">
        <v>37</v>
      </c>
      <c r="C9" s="9">
        <v>526865</v>
      </c>
      <c r="D9" s="8"/>
      <c r="E9" s="9">
        <v>903920</v>
      </c>
      <c r="F9" s="8"/>
      <c r="G9" s="9">
        <v>936267</v>
      </c>
      <c r="H9" s="8"/>
      <c r="I9" s="143" t="s">
        <v>193</v>
      </c>
      <c r="J9" s="8"/>
      <c r="K9" s="9">
        <v>493196904810</v>
      </c>
      <c r="M9" s="18" t="s">
        <v>54</v>
      </c>
    </row>
    <row r="10" spans="1:13" ht="18.75" x14ac:dyDescent="0.2">
      <c r="A10" s="104" t="s">
        <v>134</v>
      </c>
      <c r="C10" s="10">
        <v>3528000</v>
      </c>
      <c r="D10" s="8"/>
      <c r="E10" s="10">
        <v>916300</v>
      </c>
      <c r="F10" s="8"/>
      <c r="G10" s="10">
        <v>917900</v>
      </c>
      <c r="H10" s="8"/>
      <c r="I10" s="144" t="s">
        <v>194</v>
      </c>
      <c r="J10" s="8"/>
      <c r="K10" s="10">
        <v>3237764248845</v>
      </c>
      <c r="M10" s="19" t="s">
        <v>54</v>
      </c>
    </row>
  </sheetData>
  <mergeCells count="7">
    <mergeCell ref="C7:M7"/>
    <mergeCell ref="A7:A8"/>
    <mergeCell ref="A1:M1"/>
    <mergeCell ref="A2:M2"/>
    <mergeCell ref="A3:M3"/>
    <mergeCell ref="A4:M4"/>
    <mergeCell ref="A5:M5"/>
  </mergeCells>
  <pageMargins left="0.39" right="0.39" top="0.39" bottom="0.39" header="0" footer="0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6" tint="0.59999389629810485"/>
    <pageSetUpPr fitToPage="1"/>
  </sheetPr>
  <dimension ref="A1:O23"/>
  <sheetViews>
    <sheetView rightToLeft="1" view="pageBreakPreview" zoomScaleNormal="100" zoomScaleSheetLayoutView="100" workbookViewId="0">
      <selection activeCell="D42" sqref="D42"/>
    </sheetView>
  </sheetViews>
  <sheetFormatPr defaultRowHeight="12.75" x14ac:dyDescent="0.2"/>
  <cols>
    <col min="1" max="1" width="2.5703125" customWidth="1"/>
    <col min="2" max="2" width="49.7109375" customWidth="1"/>
    <col min="3" max="3" width="1.28515625" customWidth="1"/>
    <col min="4" max="4" width="11.7109375" customWidth="1"/>
    <col min="5" max="5" width="1.28515625" customWidth="1"/>
    <col min="6" max="6" width="20.7109375" customWidth="1"/>
    <col min="7" max="7" width="1.28515625" customWidth="1"/>
    <col min="8" max="8" width="15.5703125" customWidth="1"/>
    <col min="9" max="9" width="1.28515625" customWidth="1"/>
    <col min="10" max="10" width="19.42578125" customWidth="1"/>
    <col min="11" max="11" width="0.28515625" customWidth="1"/>
    <col min="13" max="13" width="12.42578125" hidden="1" customWidth="1"/>
    <col min="14" max="14" width="20.5703125" bestFit="1" customWidth="1"/>
    <col min="15" max="15" width="19.140625" bestFit="1" customWidth="1"/>
  </cols>
  <sheetData>
    <row r="1" spans="1:15" ht="29.1" customHeight="1" x14ac:dyDescent="0.2">
      <c r="A1" s="272" t="s">
        <v>0</v>
      </c>
      <c r="B1" s="272"/>
      <c r="C1" s="272"/>
      <c r="D1" s="272"/>
      <c r="E1" s="272"/>
      <c r="F1" s="272"/>
      <c r="G1" s="272"/>
      <c r="H1" s="272"/>
      <c r="I1" s="272"/>
      <c r="J1" s="272"/>
      <c r="M1" s="26">
        <v>1933687068177</v>
      </c>
    </row>
    <row r="2" spans="1:15" ht="21.75" customHeight="1" x14ac:dyDescent="0.2">
      <c r="A2" s="272" t="s">
        <v>58</v>
      </c>
      <c r="B2" s="272"/>
      <c r="C2" s="272"/>
      <c r="D2" s="272"/>
      <c r="E2" s="272"/>
      <c r="F2" s="272"/>
      <c r="G2" s="272"/>
      <c r="H2" s="272"/>
      <c r="I2" s="272"/>
      <c r="J2" s="272"/>
    </row>
    <row r="3" spans="1:15" ht="21.75" customHeight="1" x14ac:dyDescent="0.2">
      <c r="A3" s="272" t="str">
        <f>'صورت وضعیت'!B6</f>
        <v>برای ماه منتهی به 1404/01/31</v>
      </c>
      <c r="B3" s="272"/>
      <c r="C3" s="272"/>
      <c r="D3" s="272"/>
      <c r="E3" s="272"/>
      <c r="F3" s="272"/>
      <c r="G3" s="272"/>
      <c r="H3" s="272"/>
      <c r="I3" s="272"/>
      <c r="J3" s="272"/>
    </row>
    <row r="4" spans="1:15" ht="14.45" customHeight="1" x14ac:dyDescent="0.2"/>
    <row r="5" spans="1:15" ht="27.75" customHeight="1" x14ac:dyDescent="0.2">
      <c r="A5" s="13" t="s">
        <v>59</v>
      </c>
      <c r="B5" s="13" t="s">
        <v>60</v>
      </c>
      <c r="C5" s="274"/>
      <c r="D5" s="274"/>
      <c r="E5" s="274"/>
      <c r="F5" s="274"/>
      <c r="G5" s="274"/>
      <c r="H5" s="274"/>
      <c r="I5" s="274"/>
      <c r="J5" s="274"/>
    </row>
    <row r="6" spans="1:15" ht="14.45" customHeight="1" x14ac:dyDescent="0.2"/>
    <row r="7" spans="1:15" ht="19.5" customHeight="1" x14ac:dyDescent="0.2">
      <c r="A7" s="273" t="s">
        <v>61</v>
      </c>
      <c r="B7" s="273"/>
      <c r="D7" s="1" t="s">
        <v>62</v>
      </c>
      <c r="F7" s="1" t="s">
        <v>55</v>
      </c>
      <c r="H7" s="1" t="s">
        <v>63</v>
      </c>
      <c r="J7" s="1" t="s">
        <v>64</v>
      </c>
    </row>
    <row r="8" spans="1:15" ht="21.75" customHeight="1" x14ac:dyDescent="0.2">
      <c r="A8" s="275" t="s">
        <v>65</v>
      </c>
      <c r="B8" s="275"/>
      <c r="D8" s="18" t="s">
        <v>66</v>
      </c>
      <c r="F8" s="36">
        <f>'درآمد سرمایه گذاری در سهام'!T12</f>
        <v>-8659914994</v>
      </c>
      <c r="H8" s="219">
        <f>F8/$F$13*100</f>
        <v>-0.53522694690253125</v>
      </c>
      <c r="I8" s="74"/>
      <c r="J8" s="219">
        <f>F8/سهام!$AE$1*100</f>
        <v>-2.2155682274057877E-2</v>
      </c>
      <c r="M8" s="50"/>
      <c r="N8" s="50"/>
      <c r="O8" s="50"/>
    </row>
    <row r="9" spans="1:15" ht="21.75" customHeight="1" x14ac:dyDescent="0.2">
      <c r="A9" s="276" t="s">
        <v>67</v>
      </c>
      <c r="B9" s="276"/>
      <c r="D9" s="19" t="s">
        <v>68</v>
      </c>
      <c r="F9" s="36">
        <f>'درآمد سرمایه گذاری در صندوق'!T14</f>
        <v>-14064228733</v>
      </c>
      <c r="H9" s="219">
        <f t="shared" ref="H9:H12" si="0">F9/$F$13*100</f>
        <v>-0.86924111963199313</v>
      </c>
      <c r="I9" s="74"/>
      <c r="J9" s="219">
        <f>F9/سهام!$AE$1*100</f>
        <v>-3.5982175743516726E-2</v>
      </c>
      <c r="M9" s="50"/>
      <c r="N9" s="50"/>
      <c r="O9" s="50"/>
    </row>
    <row r="10" spans="1:15" ht="21.75" customHeight="1" x14ac:dyDescent="0.2">
      <c r="A10" s="276" t="s">
        <v>69</v>
      </c>
      <c r="B10" s="276"/>
      <c r="D10" s="19" t="s">
        <v>70</v>
      </c>
      <c r="F10" s="32">
        <f>'درآمد سرمایه گذاری در اوراق به'!R26</f>
        <v>1099909147554</v>
      </c>
      <c r="H10" s="219">
        <f t="shared" si="0"/>
        <v>67.979999263661725</v>
      </c>
      <c r="I10" s="74"/>
      <c r="J10" s="219">
        <f>F10/سهام!$AE$1*100</f>
        <v>2.8140273455825411</v>
      </c>
      <c r="M10" s="50"/>
      <c r="N10" s="50"/>
      <c r="O10" s="50"/>
    </row>
    <row r="11" spans="1:15" ht="21.75" customHeight="1" x14ac:dyDescent="0.2">
      <c r="A11" s="277" t="s">
        <v>71</v>
      </c>
      <c r="B11" s="277"/>
      <c r="D11" s="19" t="s">
        <v>72</v>
      </c>
      <c r="F11" s="32">
        <f>'درآمد سپرده بانکی'!H16</f>
        <v>540074228444</v>
      </c>
      <c r="H11" s="219">
        <f>F11/$F$13*100</f>
        <v>33.379343860892213</v>
      </c>
      <c r="I11" s="74"/>
      <c r="J11" s="219">
        <f>F11/سهام!$AE$1*100</f>
        <v>1.3817356195877939</v>
      </c>
      <c r="M11" s="50"/>
      <c r="N11" s="50"/>
      <c r="O11" s="50"/>
    </row>
    <row r="12" spans="1:15" ht="21.75" customHeight="1" x14ac:dyDescent="0.2">
      <c r="A12" s="276" t="s">
        <v>73</v>
      </c>
      <c r="B12" s="276"/>
      <c r="D12" s="20" t="s">
        <v>74</v>
      </c>
      <c r="F12" s="32">
        <f>'سایر درآمدها'!F9</f>
        <v>730116755</v>
      </c>
      <c r="H12" s="219">
        <f t="shared" si="0"/>
        <v>4.5124941980583304E-2</v>
      </c>
      <c r="I12" s="74"/>
      <c r="J12" s="219">
        <f>F12/سهام!$AE$1*100</f>
        <v>1.867943837549655E-3</v>
      </c>
      <c r="M12" s="50"/>
      <c r="N12" s="50"/>
      <c r="O12" s="50"/>
    </row>
    <row r="13" spans="1:15" ht="21.75" customHeight="1" x14ac:dyDescent="0.2">
      <c r="A13" s="244"/>
      <c r="B13" s="244"/>
      <c r="D13" s="7"/>
      <c r="F13" s="27">
        <f>SUM(F8:F12)</f>
        <v>1617989349026</v>
      </c>
      <c r="H13" s="94">
        <f>SUM(H8:H12)</f>
        <v>100</v>
      </c>
      <c r="I13" s="74"/>
      <c r="J13" s="220">
        <f>SUM(J8:J12)</f>
        <v>4.1394930509903096</v>
      </c>
      <c r="N13" s="50"/>
    </row>
    <row r="16" spans="1:15" hidden="1" x14ac:dyDescent="0.2">
      <c r="F16">
        <v>2460059365477</v>
      </c>
    </row>
    <row r="17" spans="6:6" hidden="1" x14ac:dyDescent="0.2">
      <c r="F17" s="26">
        <f>F16-F13</f>
        <v>842070016451</v>
      </c>
    </row>
    <row r="18" spans="6:6" hidden="1" x14ac:dyDescent="0.2"/>
    <row r="19" spans="6:6" hidden="1" x14ac:dyDescent="0.2"/>
    <row r="20" spans="6:6" hidden="1" x14ac:dyDescent="0.2"/>
    <row r="21" spans="6:6" hidden="1" x14ac:dyDescent="0.2"/>
    <row r="22" spans="6:6" hidden="1" x14ac:dyDescent="0.2"/>
    <row r="23" spans="6:6" hidden="1" x14ac:dyDescent="0.2"/>
  </sheetData>
  <mergeCells count="11">
    <mergeCell ref="A1:J1"/>
    <mergeCell ref="A2:J2"/>
    <mergeCell ref="A3:J3"/>
    <mergeCell ref="A7:B7"/>
    <mergeCell ref="A13:B13"/>
    <mergeCell ref="C5:J5"/>
    <mergeCell ref="A8:B8"/>
    <mergeCell ref="A9:B9"/>
    <mergeCell ref="A10:B10"/>
    <mergeCell ref="A11:B11"/>
    <mergeCell ref="A12:B12"/>
  </mergeCells>
  <pageMargins left="0.39" right="0.39" top="0.39" bottom="0.39" header="0" footer="0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6" tint="0.59999389629810485"/>
    <pageSetUpPr fitToPage="1"/>
  </sheetPr>
  <dimension ref="A1:Z19"/>
  <sheetViews>
    <sheetView rightToLeft="1" view="pageBreakPreview" zoomScale="95" zoomScaleNormal="100" zoomScaleSheetLayoutView="95" workbookViewId="0">
      <selection activeCell="J34" sqref="J34"/>
    </sheetView>
  </sheetViews>
  <sheetFormatPr defaultRowHeight="12.75" x14ac:dyDescent="0.2"/>
  <cols>
    <col min="1" max="1" width="5.140625" customWidth="1"/>
    <col min="2" max="2" width="21.5703125" customWidth="1"/>
    <col min="3" max="3" width="1.28515625" customWidth="1"/>
    <col min="4" max="4" width="20.5703125" bestFit="1" customWidth="1"/>
    <col min="5" max="5" width="1.28515625" customWidth="1"/>
    <col min="6" max="6" width="22" bestFit="1" customWidth="1"/>
    <col min="7" max="7" width="1.28515625" customWidth="1"/>
    <col min="8" max="8" width="20.85546875" bestFit="1" customWidth="1"/>
    <col min="9" max="9" width="1.28515625" customWidth="1"/>
    <col min="10" max="10" width="20.7109375" bestFit="1" customWidth="1"/>
    <col min="11" max="11" width="1.28515625" customWidth="1"/>
    <col min="12" max="12" width="15.5703125" customWidth="1"/>
    <col min="13" max="13" width="1.28515625" customWidth="1"/>
    <col min="14" max="14" width="22.42578125" bestFit="1" customWidth="1"/>
    <col min="15" max="15" width="0.85546875" customWidth="1"/>
    <col min="16" max="16" width="16.140625" bestFit="1" customWidth="1"/>
    <col min="17" max="17" width="1.28515625" customWidth="1"/>
    <col min="18" max="18" width="21.28515625" bestFit="1" customWidth="1"/>
    <col min="19" max="19" width="1.28515625" customWidth="1"/>
    <col min="20" max="20" width="21.28515625" bestFit="1" customWidth="1"/>
    <col min="21" max="21" width="1.28515625" customWidth="1"/>
    <col min="22" max="22" width="11.5703125" style="60" customWidth="1"/>
    <col min="23" max="23" width="0.28515625" customWidth="1"/>
    <col min="24" max="24" width="21.7109375" bestFit="1" customWidth="1"/>
    <col min="26" max="26" width="15.28515625" bestFit="1" customWidth="1"/>
  </cols>
  <sheetData>
    <row r="1" spans="1:26" ht="29.1" customHeight="1" x14ac:dyDescent="0.2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49"/>
      <c r="U1" s="249"/>
      <c r="V1" s="249"/>
    </row>
    <row r="2" spans="1:26" ht="21.75" customHeight="1" x14ac:dyDescent="0.2">
      <c r="A2" s="249" t="s">
        <v>58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249"/>
      <c r="T2" s="249"/>
      <c r="U2" s="249"/>
      <c r="V2" s="249"/>
      <c r="Z2" s="76"/>
    </row>
    <row r="3" spans="1:26" ht="21.75" customHeight="1" x14ac:dyDescent="0.2">
      <c r="A3" s="249" t="str">
        <f>'صورت وضعیت'!B6</f>
        <v>برای ماه منتهی به 1404/01/31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</row>
    <row r="4" spans="1:26" ht="14.45" customHeight="1" x14ac:dyDescent="0.2"/>
    <row r="5" spans="1:26" ht="18.75" customHeight="1" x14ac:dyDescent="0.2">
      <c r="A5" s="13" t="s">
        <v>75</v>
      </c>
      <c r="B5" s="274" t="s">
        <v>76</v>
      </c>
      <c r="C5" s="274"/>
      <c r="D5" s="274"/>
      <c r="E5" s="274"/>
      <c r="F5" s="274"/>
      <c r="G5" s="274"/>
      <c r="H5" s="274"/>
      <c r="I5" s="274"/>
      <c r="J5" s="274"/>
      <c r="K5" s="274"/>
      <c r="L5" s="274"/>
      <c r="M5" s="274"/>
      <c r="N5" s="274"/>
      <c r="O5" s="274"/>
      <c r="P5" s="274"/>
      <c r="Q5" s="274"/>
      <c r="R5" s="274"/>
      <c r="S5" s="274"/>
      <c r="T5" s="274"/>
      <c r="U5" s="274"/>
      <c r="V5" s="274"/>
    </row>
    <row r="6" spans="1:26" ht="14.45" customHeight="1" x14ac:dyDescent="0.2">
      <c r="D6" s="273" t="s">
        <v>77</v>
      </c>
      <c r="E6" s="273"/>
      <c r="F6" s="273"/>
      <c r="G6" s="273"/>
      <c r="H6" s="273"/>
      <c r="I6" s="273"/>
      <c r="J6" s="273"/>
      <c r="K6" s="273"/>
      <c r="L6" s="273"/>
      <c r="N6" s="273" t="s">
        <v>78</v>
      </c>
      <c r="O6" s="273"/>
      <c r="P6" s="273"/>
      <c r="Q6" s="273"/>
      <c r="R6" s="273"/>
      <c r="S6" s="273"/>
      <c r="T6" s="273"/>
      <c r="U6" s="273"/>
      <c r="V6" s="273"/>
    </row>
    <row r="7" spans="1:26" ht="14.45" customHeight="1" x14ac:dyDescent="0.2">
      <c r="A7" s="244" t="s">
        <v>79</v>
      </c>
      <c r="B7" s="244"/>
      <c r="D7" s="265" t="s">
        <v>80</v>
      </c>
      <c r="E7" s="2"/>
      <c r="F7" s="265" t="s">
        <v>81</v>
      </c>
      <c r="G7" s="2"/>
      <c r="H7" s="265" t="s">
        <v>82</v>
      </c>
      <c r="I7" s="2"/>
      <c r="J7" s="255" t="s">
        <v>14</v>
      </c>
      <c r="K7" s="255"/>
      <c r="L7" s="255"/>
      <c r="N7" s="265" t="s">
        <v>80</v>
      </c>
      <c r="O7" s="2"/>
      <c r="P7" s="265" t="s">
        <v>81</v>
      </c>
      <c r="Q7" s="2"/>
      <c r="R7" s="265" t="s">
        <v>82</v>
      </c>
      <c r="S7" s="2"/>
      <c r="T7" s="255" t="s">
        <v>14</v>
      </c>
      <c r="U7" s="255"/>
      <c r="V7" s="255"/>
    </row>
    <row r="8" spans="1:26" ht="39" x14ac:dyDescent="0.2">
      <c r="A8" s="245"/>
      <c r="B8" s="245"/>
      <c r="D8" s="266"/>
      <c r="F8" s="266"/>
      <c r="H8" s="266"/>
      <c r="J8" s="17" t="s">
        <v>55</v>
      </c>
      <c r="K8" s="2"/>
      <c r="L8" s="57" t="s">
        <v>63</v>
      </c>
      <c r="N8" s="266"/>
      <c r="P8" s="266"/>
      <c r="R8" s="266"/>
      <c r="T8" s="95" t="s">
        <v>55</v>
      </c>
      <c r="U8" s="2"/>
      <c r="V8" s="87" t="s">
        <v>63</v>
      </c>
    </row>
    <row r="9" spans="1:26" ht="21.75" customHeight="1" x14ac:dyDescent="0.2">
      <c r="A9" s="279" t="s">
        <v>12</v>
      </c>
      <c r="B9" s="279"/>
      <c r="C9" s="78"/>
      <c r="D9" s="77">
        <v>0</v>
      </c>
      <c r="E9" s="78"/>
      <c r="F9" s="77" cm="1">
        <f t="array" ref="F9">SUMIFS('درآمد ناشی از تغییر قیمت اوراق'!I:I,'درآمد ناشی از تغییر قیمت اوراق'!A:A,A9:A9)</f>
        <v>6105638999</v>
      </c>
      <c r="H9" s="77">
        <f>SUMIFS('درآمد ناشی از فروش'!G:G,'درآمد ناشی از فروش'!A:A,A9)</f>
        <v>0</v>
      </c>
      <c r="I9" s="86"/>
      <c r="J9" s="79">
        <f>D9+F9+H9</f>
        <v>6105638999</v>
      </c>
      <c r="K9" s="78"/>
      <c r="L9" s="84">
        <f>J9/درآمد!$M$1</f>
        <v>3.1575114192371073E-3</v>
      </c>
      <c r="M9" s="78"/>
      <c r="N9" s="77">
        <v>0</v>
      </c>
      <c r="O9" s="78"/>
      <c r="P9" s="77">
        <f>SUMIFS('درآمد ناشی از تغییر قیمت اوراق'!Q:Q,'درآمد ناشی از تغییر قیمت اوراق'!A:A,A9)</f>
        <v>2658907306</v>
      </c>
      <c r="R9" s="79">
        <f>SUMIFS('درآمد ناشی از فروش'!Q:Q,'درآمد ناشی از فروش'!A:A,A9)</f>
        <v>0</v>
      </c>
      <c r="T9" s="79">
        <f>R9+P9+N9</f>
        <v>2658907306</v>
      </c>
      <c r="U9" s="78"/>
      <c r="V9" s="83">
        <f>T9/درآمد!$F$13</f>
        <v>1.6433404259432324E-3</v>
      </c>
    </row>
    <row r="10" spans="1:26" ht="21.75" customHeight="1" x14ac:dyDescent="0.2">
      <c r="A10" s="278" t="s">
        <v>13</v>
      </c>
      <c r="B10" s="278"/>
      <c r="C10" s="78"/>
      <c r="D10" s="77">
        <v>0</v>
      </c>
      <c r="E10" s="78"/>
      <c r="F10" s="77" cm="1">
        <f t="array" ref="F10">SUMIFS('درآمد ناشی از تغییر قیمت اوراق'!I:I,'درآمد ناشی از تغییر قیمت اوراق'!A:A,A10:A10)</f>
        <v>701090002</v>
      </c>
      <c r="H10" s="77">
        <f>SUMIFS('درآمد ناشی از فروش'!G:G,'درآمد ناشی از فروش'!A:A,A10)</f>
        <v>0</v>
      </c>
      <c r="I10" s="86"/>
      <c r="J10" s="79">
        <f t="shared" ref="J10:J11" si="0">D10+F10+H10</f>
        <v>701090002</v>
      </c>
      <c r="K10" s="78"/>
      <c r="L10" s="84">
        <f>J10/درآمد!$M$1</f>
        <v>3.6256642221895737E-4</v>
      </c>
      <c r="M10" s="78"/>
      <c r="N10" s="77">
        <v>0</v>
      </c>
      <c r="O10" s="78"/>
      <c r="P10" s="77">
        <f>SUMIFS('درآمد ناشی از تغییر قیمت اوراق'!Q:Q,'درآمد ناشی از تغییر قیمت اوراق'!A:A,A10)</f>
        <v>772168251</v>
      </c>
      <c r="R10" s="79">
        <f>SUMIFS('درآمد ناشی از فروش'!Q:Q,'درآمد ناشی از فروش'!A:A,A10)</f>
        <v>0</v>
      </c>
      <c r="T10" s="79">
        <f>R10+P10+N10</f>
        <v>772168251</v>
      </c>
      <c r="U10" s="78"/>
      <c r="V10" s="82">
        <f>T10/درآمد!$F$13</f>
        <v>4.7723939064545215E-4</v>
      </c>
      <c r="X10" s="63"/>
    </row>
    <row r="11" spans="1:26" ht="21.75" customHeight="1" x14ac:dyDescent="0.2">
      <c r="A11" s="278" t="s">
        <v>192</v>
      </c>
      <c r="B11" s="278"/>
      <c r="C11" s="78"/>
      <c r="D11" s="77">
        <v>0</v>
      </c>
      <c r="E11" s="78"/>
      <c r="F11" s="77" cm="1">
        <f t="array" ref="F11">SUMIFS('درآمد ناشی از تغییر قیمت اوراق'!I:I,'درآمد ناشی از تغییر قیمت اوراق'!A:A,A11:A11)</f>
        <v>-12090990551</v>
      </c>
      <c r="H11" s="77">
        <f>SUMIFS('درآمد ناشی از فروش'!G:G,'درآمد ناشی از فروش'!A:A,A11)</f>
        <v>0</v>
      </c>
      <c r="I11" s="86"/>
      <c r="J11" s="79">
        <f t="shared" si="0"/>
        <v>-12090990551</v>
      </c>
      <c r="K11" s="78"/>
      <c r="L11" s="84">
        <f>J11/درآمد!$M$1</f>
        <v>-6.2528165751239593E-3</v>
      </c>
      <c r="M11" s="78"/>
      <c r="N11" s="77">
        <v>0</v>
      </c>
      <c r="O11" s="78"/>
      <c r="P11" s="77">
        <f>SUMIFS('درآمد ناشی از تغییر قیمت اوراق'!Q:Q,'درآمد ناشی از تغییر قیمت اوراق'!A:A,A11)</f>
        <v>-12090990551</v>
      </c>
      <c r="R11" s="79">
        <f>SUMIFS('درآمد ناشی از فروش'!Q:Q,'درآمد ناشی از فروش'!A:A,A11)</f>
        <v>0</v>
      </c>
      <c r="T11" s="79">
        <f t="shared" ref="T11" si="1">R11+P11+N11</f>
        <v>-12090990551</v>
      </c>
      <c r="U11" s="78"/>
      <c r="V11" s="83">
        <f>T11/درآمد!$F$13</f>
        <v>-7.472849285613997E-3</v>
      </c>
    </row>
    <row r="12" spans="1:26" ht="21.75" customHeight="1" thickBot="1" x14ac:dyDescent="0.25">
      <c r="A12" s="244"/>
      <c r="B12" s="244"/>
      <c r="C12" s="78"/>
      <c r="D12" s="80">
        <f>SUM(D10:D10)</f>
        <v>0</v>
      </c>
      <c r="E12" s="78"/>
      <c r="F12" s="81">
        <f>SUM(F9:F11)</f>
        <v>-5284261550</v>
      </c>
      <c r="G12" s="78"/>
      <c r="H12" s="81">
        <f>SUM(H10:H11)</f>
        <v>0</v>
      </c>
      <c r="I12" s="78"/>
      <c r="J12" s="81">
        <f>SUM(J9:J11)</f>
        <v>-5284261550</v>
      </c>
      <c r="K12" s="78"/>
      <c r="L12" s="85">
        <f>SUM(L9:L11)</f>
        <v>-2.7327387336678948E-3</v>
      </c>
      <c r="M12" s="78"/>
      <c r="N12" s="80">
        <f>SUM(N9:N11)</f>
        <v>0</v>
      </c>
      <c r="O12" s="80"/>
      <c r="P12" s="80">
        <f>SUM(P9:P11)</f>
        <v>-8659914994</v>
      </c>
      <c r="Q12" s="78"/>
      <c r="R12" s="124">
        <f>SUM(R9:R11)</f>
        <v>0</v>
      </c>
      <c r="S12" s="78"/>
      <c r="T12" s="80">
        <f>SUM(T9:T11)</f>
        <v>-8659914994</v>
      </c>
      <c r="U12" s="78"/>
      <c r="V12" s="88">
        <f>SUM(V9:V11)</f>
        <v>-5.3522694690253123E-3</v>
      </c>
    </row>
    <row r="13" spans="1:26" ht="13.5" thickTop="1" x14ac:dyDescent="0.2"/>
    <row r="14" spans="1:26" x14ac:dyDescent="0.2">
      <c r="D14" s="159"/>
      <c r="E14" s="159"/>
      <c r="F14" s="159"/>
      <c r="G14" s="159"/>
      <c r="H14" s="159"/>
      <c r="I14" s="159"/>
      <c r="J14" s="159"/>
      <c r="K14" s="159"/>
      <c r="L14" s="159"/>
      <c r="M14" s="159"/>
      <c r="N14" s="159"/>
      <c r="O14" s="159"/>
      <c r="P14" s="159"/>
      <c r="Q14" s="159"/>
      <c r="R14" s="159"/>
      <c r="S14" s="159"/>
      <c r="T14" s="159"/>
    </row>
    <row r="15" spans="1:26" x14ac:dyDescent="0.2">
      <c r="V15"/>
    </row>
    <row r="16" spans="1:26" x14ac:dyDescent="0.2">
      <c r="V16"/>
    </row>
    <row r="17" spans="22:22" x14ac:dyDescent="0.2">
      <c r="V17"/>
    </row>
    <row r="18" spans="22:22" x14ac:dyDescent="0.2">
      <c r="V18"/>
    </row>
    <row r="19" spans="22:22" x14ac:dyDescent="0.2">
      <c r="V19"/>
    </row>
  </sheetData>
  <sortState xmlns:xlrd2="http://schemas.microsoft.com/office/spreadsheetml/2017/richdata2" ref="A10:V10">
    <sortCondition descending="1" ref="T10"/>
  </sortState>
  <mergeCells count="19">
    <mergeCell ref="A1:V1"/>
    <mergeCell ref="A2:V2"/>
    <mergeCell ref="A3:V3"/>
    <mergeCell ref="B5:V5"/>
    <mergeCell ref="D6:L6"/>
    <mergeCell ref="N6:V6"/>
    <mergeCell ref="A12:B12"/>
    <mergeCell ref="J7:L7"/>
    <mergeCell ref="T7:V7"/>
    <mergeCell ref="A7:B8"/>
    <mergeCell ref="D7:D8"/>
    <mergeCell ref="F7:F8"/>
    <mergeCell ref="H7:H8"/>
    <mergeCell ref="N7:N8"/>
    <mergeCell ref="R7:R8"/>
    <mergeCell ref="P7:P8"/>
    <mergeCell ref="A10:B10"/>
    <mergeCell ref="A9:B9"/>
    <mergeCell ref="A11:B11"/>
  </mergeCells>
  <pageMargins left="0.39" right="0.39" top="0.39" bottom="0.39" header="0" footer="0"/>
  <pageSetup paperSize="9" scale="61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6" tint="0.59999389629810485"/>
    <pageSetUpPr fitToPage="1"/>
  </sheetPr>
  <dimension ref="A1:V15"/>
  <sheetViews>
    <sheetView rightToLeft="1" view="pageBreakPreview" zoomScaleNormal="100" zoomScaleSheetLayoutView="100" workbookViewId="0">
      <selection activeCell="J27" sqref="J27"/>
    </sheetView>
  </sheetViews>
  <sheetFormatPr defaultRowHeight="12.75" x14ac:dyDescent="0.2"/>
  <cols>
    <col min="1" max="1" width="5.140625" customWidth="1"/>
    <col min="2" max="2" width="30.85546875" bestFit="1" customWidth="1"/>
    <col min="3" max="3" width="1.28515625" customWidth="1"/>
    <col min="4" max="4" width="16.28515625" bestFit="1" customWidth="1"/>
    <col min="5" max="5" width="1.140625" customWidth="1"/>
    <col min="6" max="6" width="18.28515625" bestFit="1" customWidth="1"/>
    <col min="7" max="7" width="1.28515625" customWidth="1"/>
    <col min="8" max="8" width="11.140625" bestFit="1" customWidth="1"/>
    <col min="9" max="9" width="1.28515625" customWidth="1"/>
    <col min="10" max="10" width="18.28515625" bestFit="1" customWidth="1"/>
    <col min="11" max="11" width="1.28515625" customWidth="1"/>
    <col min="12" max="12" width="14.140625" bestFit="1" customWidth="1"/>
    <col min="13" max="13" width="1.28515625" customWidth="1"/>
    <col min="14" max="14" width="16.28515625" bestFit="1" customWidth="1"/>
    <col min="15" max="15" width="1.28515625" customWidth="1"/>
    <col min="16" max="16" width="20.85546875" bestFit="1" customWidth="1"/>
    <col min="17" max="17" width="1.28515625" customWidth="1"/>
    <col min="18" max="18" width="19.85546875" bestFit="1" customWidth="1"/>
    <col min="19" max="19" width="1.28515625" customWidth="1"/>
    <col min="20" max="20" width="20.85546875" bestFit="1" customWidth="1"/>
    <col min="21" max="21" width="1.28515625" customWidth="1"/>
    <col min="22" max="22" width="12.140625" customWidth="1"/>
    <col min="23" max="23" width="0.28515625" customWidth="1"/>
  </cols>
  <sheetData>
    <row r="1" spans="1:22" ht="29.1" customHeight="1" x14ac:dyDescent="0.2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49"/>
      <c r="U1" s="249"/>
      <c r="V1" s="249"/>
    </row>
    <row r="2" spans="1:22" ht="21.75" customHeight="1" x14ac:dyDescent="0.2">
      <c r="A2" s="249" t="s">
        <v>58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249"/>
      <c r="T2" s="249"/>
      <c r="U2" s="249"/>
      <c r="V2" s="249"/>
    </row>
    <row r="3" spans="1:22" ht="21.75" customHeight="1" x14ac:dyDescent="0.2">
      <c r="A3" s="249" t="str">
        <f>'صورت وضعیت'!B6</f>
        <v>برای ماه منتهی به 1404/01/31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</row>
    <row r="4" spans="1:22" ht="14.45" customHeight="1" x14ac:dyDescent="0.2"/>
    <row r="5" spans="1:22" ht="19.5" customHeight="1" x14ac:dyDescent="0.2">
      <c r="A5" s="13" t="s">
        <v>83</v>
      </c>
      <c r="B5" s="274" t="s">
        <v>84</v>
      </c>
      <c r="C5" s="274"/>
      <c r="D5" s="274"/>
      <c r="E5" s="274"/>
      <c r="F5" s="274"/>
      <c r="G5" s="274"/>
      <c r="H5" s="274"/>
      <c r="I5" s="274"/>
      <c r="J5" s="274"/>
      <c r="K5" s="274"/>
      <c r="L5" s="274"/>
      <c r="M5" s="274"/>
      <c r="N5" s="274"/>
      <c r="O5" s="274"/>
      <c r="P5" s="274"/>
      <c r="Q5" s="274"/>
      <c r="R5" s="274"/>
      <c r="S5" s="274"/>
      <c r="T5" s="274"/>
      <c r="U5" s="274"/>
      <c r="V5" s="274"/>
    </row>
    <row r="6" spans="1:22" ht="14.45" customHeight="1" x14ac:dyDescent="0.2">
      <c r="D6" s="273" t="s">
        <v>77</v>
      </c>
      <c r="E6" s="273"/>
      <c r="F6" s="273"/>
      <c r="G6" s="273"/>
      <c r="H6" s="273"/>
      <c r="I6" s="273"/>
      <c r="J6" s="273"/>
      <c r="K6" s="273"/>
      <c r="L6" s="273"/>
      <c r="N6" s="273" t="s">
        <v>78</v>
      </c>
      <c r="O6" s="273"/>
      <c r="P6" s="244"/>
      <c r="Q6" s="273"/>
      <c r="R6" s="273"/>
      <c r="S6" s="273"/>
      <c r="T6" s="273"/>
      <c r="U6" s="273"/>
      <c r="V6" s="273"/>
    </row>
    <row r="7" spans="1:22" ht="14.45" customHeight="1" x14ac:dyDescent="0.2">
      <c r="A7" s="244" t="s">
        <v>19</v>
      </c>
      <c r="B7" s="244"/>
      <c r="D7" s="253" t="s">
        <v>85</v>
      </c>
      <c r="E7" s="2"/>
      <c r="F7" s="253" t="s">
        <v>81</v>
      </c>
      <c r="G7" s="2"/>
      <c r="H7" s="253" t="s">
        <v>82</v>
      </c>
      <c r="I7" s="2"/>
      <c r="J7" s="255" t="s">
        <v>14</v>
      </c>
      <c r="K7" s="255"/>
      <c r="L7" s="255"/>
      <c r="N7" s="253" t="s">
        <v>85</v>
      </c>
      <c r="O7" s="2"/>
      <c r="P7" s="280" t="s">
        <v>81</v>
      </c>
      <c r="Q7" s="2"/>
      <c r="R7" s="253" t="s">
        <v>82</v>
      </c>
      <c r="S7" s="2"/>
      <c r="T7" s="255" t="s">
        <v>14</v>
      </c>
      <c r="U7" s="255"/>
      <c r="V7" s="255"/>
    </row>
    <row r="8" spans="1:22" ht="41.25" customHeight="1" x14ac:dyDescent="0.2">
      <c r="A8" s="245"/>
      <c r="B8" s="245"/>
      <c r="D8" s="245"/>
      <c r="F8" s="245"/>
      <c r="H8" s="245"/>
      <c r="J8" s="4" t="s">
        <v>55</v>
      </c>
      <c r="K8" s="2"/>
      <c r="L8" s="4" t="s">
        <v>63</v>
      </c>
      <c r="N8" s="245"/>
      <c r="P8" s="281"/>
      <c r="R8" s="245"/>
      <c r="T8" s="3" t="s">
        <v>55</v>
      </c>
      <c r="U8" s="2"/>
      <c r="V8" s="4" t="s">
        <v>63</v>
      </c>
    </row>
    <row r="9" spans="1:22" ht="21.75" customHeight="1" x14ac:dyDescent="0.2">
      <c r="A9" s="115" t="s">
        <v>22</v>
      </c>
      <c r="D9" s="35">
        <v>0</v>
      </c>
      <c r="F9" s="241" cm="1">
        <f t="array" ref="F9">SUMIFS('درآمد ناشی از تغییر قیمت اوراق'!I:I,'درآمد ناشی از تغییر قیمت اوراق'!A:A,A9:A9)</f>
        <v>43699496612</v>
      </c>
      <c r="G9" s="26"/>
      <c r="H9" s="32" cm="1">
        <f t="array" ref="H9">SUMIFS('درآمد ناشی از فروش'!I:I,'درآمد ناشی از فروش'!A:A,A9:A9)</f>
        <v>0</v>
      </c>
      <c r="I9" s="26"/>
      <c r="J9" s="126">
        <f>D9+F9+H9</f>
        <v>43699496612</v>
      </c>
      <c r="K9" s="26"/>
      <c r="L9" s="238">
        <f>J9/درآمد!$M$1*100</f>
        <v>2.2599053037675882</v>
      </c>
      <c r="M9" s="26"/>
      <c r="N9" s="233">
        <v>0</v>
      </c>
      <c r="O9" s="234"/>
      <c r="P9" s="242">
        <f>SUMIFS('درآمد ناشی از تغییر قیمت اوراق'!Q:Q,'درآمد ناشی از تغییر قیمت اوراق'!A:A,A9)</f>
        <v>32135902560</v>
      </c>
      <c r="Q9" s="234"/>
      <c r="R9" s="232">
        <f>SUMIFS('درآمد ناشی از فروش'!Q:Q,'درآمد ناشی از فروش'!A:A,A9)</f>
        <v>0</v>
      </c>
      <c r="S9" s="234"/>
      <c r="T9" s="113">
        <f>N9+P9+R9</f>
        <v>32135902560</v>
      </c>
      <c r="U9" s="26"/>
      <c r="V9" s="238">
        <f>T9/درآمد!$F$13*100</f>
        <v>1.9861628001040441</v>
      </c>
    </row>
    <row r="10" spans="1:22" ht="21.75" customHeight="1" x14ac:dyDescent="0.2">
      <c r="A10" s="115" t="s">
        <v>182</v>
      </c>
      <c r="D10" s="35">
        <v>0</v>
      </c>
      <c r="F10" s="241" cm="1">
        <f t="array" ref="F10">SUMIFS('درآمد ناشی از تغییر قیمت اوراق'!I:I,'درآمد ناشی از تغییر قیمت اوراق'!A:A,A10:A10)</f>
        <v>14744470125</v>
      </c>
      <c r="G10" s="26"/>
      <c r="H10" s="32" cm="1">
        <f t="array" ref="H10">SUMIFS('درآمد ناشی از فروش'!I:I,'درآمد ناشی از فروش'!A:A,A10:A10)</f>
        <v>0</v>
      </c>
      <c r="I10" s="26"/>
      <c r="J10" s="126">
        <f>D10+F10+H10</f>
        <v>14744470125</v>
      </c>
      <c r="K10" s="26"/>
      <c r="L10" s="238">
        <f>J10/درآمد!$M$1*100</f>
        <v>0.76250549365779619</v>
      </c>
      <c r="M10" s="26"/>
      <c r="N10" s="233">
        <v>0</v>
      </c>
      <c r="O10" s="234"/>
      <c r="P10" s="242">
        <f>SUMIFS('درآمد ناشی از تغییر قیمت اوراق'!Q:Q,'درآمد ناشی از تغییر قیمت اوراق'!A:A,A10)</f>
        <v>15598138137</v>
      </c>
      <c r="Q10" s="234"/>
      <c r="R10" s="232">
        <f>SUMIFS('درآمد ناشی از فروش'!Q:Q,'درآمد ناشی از فروش'!A:A,A10)</f>
        <v>0</v>
      </c>
      <c r="S10" s="234"/>
      <c r="T10" s="113">
        <f>N10+P10+R10</f>
        <v>15598138137</v>
      </c>
      <c r="U10" s="26"/>
      <c r="V10" s="238">
        <f>T10/درآمد!$F$13*100</f>
        <v>0.96404454988469457</v>
      </c>
    </row>
    <row r="11" spans="1:22" ht="21.75" customHeight="1" x14ac:dyDescent="0.2">
      <c r="A11" s="115" t="s">
        <v>171</v>
      </c>
      <c r="D11" s="35">
        <v>0</v>
      </c>
      <c r="F11" s="241" cm="1">
        <f t="array" ref="F11">SUMIFS('درآمد ناشی از تغییر قیمت اوراق'!I:I,'درآمد ناشی از تغییر قیمت اوراق'!A:A,A11:A11)</f>
        <v>13722754854</v>
      </c>
      <c r="G11" s="26"/>
      <c r="H11" s="32" cm="1">
        <f t="array" ref="H11">SUMIFS('درآمد ناشی از فروش'!I:I,'درآمد ناشی از فروش'!A:A,A11:A11)</f>
        <v>0</v>
      </c>
      <c r="I11" s="26"/>
      <c r="J11" s="126">
        <f>D11+F11+H11</f>
        <v>13722754854</v>
      </c>
      <c r="K11" s="26"/>
      <c r="L11" s="238">
        <f>J11/درآمد!$M$1*100</f>
        <v>0.70966781956799474</v>
      </c>
      <c r="M11" s="26"/>
      <c r="N11" s="233">
        <v>0</v>
      </c>
      <c r="O11" s="234"/>
      <c r="P11" s="242">
        <f>SUMIFS('درآمد ناشی از تغییر قیمت اوراق'!Q:Q,'درآمد ناشی از تغییر قیمت اوراق'!A:A,A11)</f>
        <v>7103654381</v>
      </c>
      <c r="Q11" s="234"/>
      <c r="R11" s="232">
        <f>SUMIFS('درآمد ناشی از فروش'!Q:Q,'درآمد ناشی از فروش'!A:A,A11)</f>
        <v>0</v>
      </c>
      <c r="S11" s="234"/>
      <c r="T11" s="113">
        <f>N11+P11+R11</f>
        <v>7103654381</v>
      </c>
      <c r="U11" s="26"/>
      <c r="V11" s="238">
        <f>T11/درآمد!$F$13*100</f>
        <v>0.43904209785288578</v>
      </c>
    </row>
    <row r="12" spans="1:22" ht="21.75" customHeight="1" x14ac:dyDescent="0.2">
      <c r="A12" s="115" t="s">
        <v>183</v>
      </c>
      <c r="D12" s="35">
        <v>0</v>
      </c>
      <c r="F12" s="241" cm="1">
        <f t="array" ref="F12">SUMIFS('درآمد ناشی از تغییر قیمت اوراق'!I:I,'درآمد ناشی از تغییر قیمت اوراق'!A:A,A12:A12)</f>
        <v>4386852019</v>
      </c>
      <c r="G12" s="26"/>
      <c r="H12" s="32" cm="1">
        <f t="array" ref="H12">SUMIFS('درآمد ناشی از فروش'!I:I,'درآمد ناشی از فروش'!A:A,A12:A12)</f>
        <v>0</v>
      </c>
      <c r="I12" s="26"/>
      <c r="J12" s="126">
        <f>D12+F12+H12</f>
        <v>4386852019</v>
      </c>
      <c r="K12" s="26"/>
      <c r="L12" s="238">
        <f>J12/درآمد!$M$1*100</f>
        <v>0.22686463033213239</v>
      </c>
      <c r="M12" s="26"/>
      <c r="N12" s="233">
        <v>0</v>
      </c>
      <c r="O12" s="234"/>
      <c r="P12" s="242">
        <f>SUMIFS('درآمد ناشی از تغییر قیمت اوراق'!Q:Q,'درآمد ناشی از تغییر قیمت اوراق'!A:A,A12)</f>
        <v>2889877322</v>
      </c>
      <c r="Q12" s="234"/>
      <c r="R12" s="232">
        <f>SUMIFS('درآمد ناشی از فروش'!Q:Q,'درآمد ناشی از فروش'!A:A,A12)</f>
        <v>0</v>
      </c>
      <c r="S12" s="234"/>
      <c r="T12" s="113">
        <f>N12+P12+R12</f>
        <v>2889877322</v>
      </c>
      <c r="U12" s="26"/>
      <c r="V12" s="238">
        <f>T12/درآمد!$F$13*100</f>
        <v>0.17860916845587724</v>
      </c>
    </row>
    <row r="13" spans="1:22" ht="21.75" customHeight="1" x14ac:dyDescent="0.2">
      <c r="A13" s="115" t="s">
        <v>23</v>
      </c>
      <c r="C13" s="6"/>
      <c r="D13" s="35">
        <v>0</v>
      </c>
      <c r="E13" s="6"/>
      <c r="F13" s="126" cm="1">
        <f t="array" ref="F13">SUMIFS('درآمد ناشی از تغییر قیمت اوراق'!I:I,'درآمد ناشی از تغییر قیمت اوراق'!A:A,A13:A13)</f>
        <v>-128026565144</v>
      </c>
      <c r="G13" s="235"/>
      <c r="H13" s="32" cm="1">
        <f t="array" ref="H13">SUMIFS('درآمد ناشی از فروش'!I:I,'درآمد ناشی از فروش'!A:A,A13:A13)</f>
        <v>0</v>
      </c>
      <c r="I13" s="235"/>
      <c r="J13" s="126">
        <f>D13+F13+H13</f>
        <v>-128026565144</v>
      </c>
      <c r="K13" s="235"/>
      <c r="L13" s="238">
        <f>J13/درآمد!$M$1*100</f>
        <v>-6.6208523215029906</v>
      </c>
      <c r="M13" s="235"/>
      <c r="N13" s="233">
        <v>0</v>
      </c>
      <c r="O13" s="236"/>
      <c r="P13" s="242">
        <f>SUMIFS('درآمد ناشی از تغییر قیمت اوراق'!Q:Q,'درآمد ناشی از تغییر قیمت اوراق'!A:A,A13)</f>
        <v>-71791801133</v>
      </c>
      <c r="Q13" s="236"/>
      <c r="R13" s="232">
        <f>SUMIFS('درآمد ناشی از فروش'!Q:Q,'درآمد ناشی از فروش'!A:A,A13)</f>
        <v>0</v>
      </c>
      <c r="S13" s="236"/>
      <c r="T13" s="113">
        <f>N13+P13+R13</f>
        <v>-71791801133</v>
      </c>
      <c r="U13" s="235"/>
      <c r="V13" s="238">
        <f>T13/درآمد!$F$13*100</f>
        <v>-4.437099735929495</v>
      </c>
    </row>
    <row r="14" spans="1:22" ht="21.75" customHeight="1" thickBot="1" x14ac:dyDescent="0.25">
      <c r="A14" s="244"/>
      <c r="B14" s="244"/>
      <c r="D14" s="11" t="s">
        <v>115</v>
      </c>
      <c r="F14" s="27">
        <f>SUM(F9:F13)</f>
        <v>-51472991534</v>
      </c>
      <c r="G14" s="237"/>
      <c r="H14" s="27">
        <f>SUM(H9:H13)</f>
        <v>0</v>
      </c>
      <c r="I14" s="237"/>
      <c r="J14" s="27">
        <f>SUM(J9:J13)</f>
        <v>-51472991534</v>
      </c>
      <c r="K14" s="237"/>
      <c r="L14" s="239">
        <f>SUM(L9:L13)</f>
        <v>-2.6619090741774794</v>
      </c>
      <c r="M14" s="237"/>
      <c r="N14" s="112" t="s">
        <v>115</v>
      </c>
      <c r="O14" s="237"/>
      <c r="P14" s="27">
        <f>SUM(P9:P13)</f>
        <v>-14064228733</v>
      </c>
      <c r="Q14" s="237"/>
      <c r="R14" s="27">
        <f>SUM(R9:R13)</f>
        <v>0</v>
      </c>
      <c r="S14" s="237"/>
      <c r="T14" s="27">
        <f>SUM(T9:T13)</f>
        <v>-14064228733</v>
      </c>
      <c r="U14" s="237"/>
      <c r="V14" s="240">
        <f>SUM(V9:V13)</f>
        <v>-0.86924111963199335</v>
      </c>
    </row>
    <row r="15" spans="1:22" ht="13.5" thickTop="1" x14ac:dyDescent="0.2"/>
  </sheetData>
  <sortState xmlns:xlrd2="http://schemas.microsoft.com/office/spreadsheetml/2017/richdata2" ref="A9:V13">
    <sortCondition descending="1" ref="T9:T13"/>
  </sortState>
  <mergeCells count="16">
    <mergeCell ref="A1:V1"/>
    <mergeCell ref="A2:V2"/>
    <mergeCell ref="A3:V3"/>
    <mergeCell ref="B5:V5"/>
    <mergeCell ref="D6:L6"/>
    <mergeCell ref="N6:V6"/>
    <mergeCell ref="J7:L7"/>
    <mergeCell ref="T7:V7"/>
    <mergeCell ref="R7:R8"/>
    <mergeCell ref="P7:P8"/>
    <mergeCell ref="N7:N8"/>
    <mergeCell ref="F7:F8"/>
    <mergeCell ref="H7:H8"/>
    <mergeCell ref="A14:B14"/>
    <mergeCell ref="A7:B8"/>
    <mergeCell ref="D7:D8"/>
  </mergeCells>
  <pageMargins left="0.39" right="0.39" top="0.39" bottom="0.39" header="0" footer="0"/>
  <pageSetup paperSize="9" scale="6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16</vt:i4>
      </vt:variant>
    </vt:vector>
  </HeadingPairs>
  <TitlesOfParts>
    <vt:vector size="33" baseType="lpstr">
      <vt:lpstr>صورت وضعیت</vt:lpstr>
      <vt:lpstr>سهام</vt:lpstr>
      <vt:lpstr>واحدهای صندوق</vt:lpstr>
      <vt:lpstr>سپرده </vt:lpstr>
      <vt:lpstr>اوراق</vt:lpstr>
      <vt:lpstr>تعدیل قیمت</vt:lpstr>
      <vt:lpstr>درآمد</vt:lpstr>
      <vt:lpstr>درآمد سرمایه گذاری در سهام</vt:lpstr>
      <vt:lpstr>درآمد سرمایه گذاری در صندوق</vt:lpstr>
      <vt:lpstr>درآمد سرمایه گذاری در اوراق به</vt:lpstr>
      <vt:lpstr>درآمد سپرده بانکی</vt:lpstr>
      <vt:lpstr>سایر درآمدها</vt:lpstr>
      <vt:lpstr>مبالغ تخصیصی اوراق</vt:lpstr>
      <vt:lpstr>سود اوراق بهادار</vt:lpstr>
      <vt:lpstr>سود سپرده بانکی</vt:lpstr>
      <vt:lpstr>درآمد ناشی از فروش</vt:lpstr>
      <vt:lpstr>درآمد ناشی از تغییر قیمت اوراق</vt:lpstr>
      <vt:lpstr>اوراق!Print_Area</vt:lpstr>
      <vt:lpstr>'تعدیل قیمت'!Print_Area</vt:lpstr>
      <vt:lpstr>درآمد!Print_Area</vt:lpstr>
      <vt:lpstr>'درآمد سپرده بانکی'!Print_Area</vt:lpstr>
      <vt:lpstr>'درآمد سرمایه گذاری در اوراق به'!Print_Area</vt:lpstr>
      <vt:lpstr>'درآمد سرمایه گذاری در سهام'!Print_Area</vt:lpstr>
      <vt:lpstr>'درآمد سرمایه گذاری در صندوق'!Print_Area</vt:lpstr>
      <vt:lpstr>'درآمد ناشی از تغییر قیمت اوراق'!Print_Area</vt:lpstr>
      <vt:lpstr>'درآمد ناشی از فروش'!Print_Area</vt:lpstr>
      <vt:lpstr>'سایر درآمدها'!Print_Area</vt:lpstr>
      <vt:lpstr>سهام!Print_Area</vt:lpstr>
      <vt:lpstr>'سود اوراق بهادار'!Print_Area</vt:lpstr>
      <vt:lpstr>'سود سپرده بانکی'!Print_Area</vt:lpstr>
      <vt:lpstr>'صورت وضعیت'!Print_Area</vt:lpstr>
      <vt:lpstr>'مبالغ تخصیصی اوراق'!Print_Area</vt:lpstr>
      <vt:lpstr>'واحدهای صندوق'!Print_Area</vt:lpstr>
    </vt:vector>
  </TitlesOfParts>
  <Company>Stimulsoft Reports 2022.1.1 from 7 December 2021,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>Majid 2116. Aghataghi</dc:creator>
  <cp:lastModifiedBy>Sahar Sadat Akhlaghi</cp:lastModifiedBy>
  <cp:lastPrinted>2024-10-26T12:58:43Z</cp:lastPrinted>
  <dcterms:created xsi:type="dcterms:W3CDTF">2024-08-28T07:34:27Z</dcterms:created>
  <dcterms:modified xsi:type="dcterms:W3CDTF">2025-04-30T14:32:50Z</dcterms:modified>
</cp:coreProperties>
</file>