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48"/>
  </bookViews>
  <sheets>
    <sheet name="صورت وضعیت" sheetId="1" r:id="rId1"/>
    <sheet name="سهام" sheetId="2" r:id="rId2"/>
    <sheet name="واحدهای صندوق" sheetId="4" r:id="rId3"/>
    <sheet name="سپرده " sheetId="23" r:id="rId4"/>
    <sheet name="اوراق" sheetId="5" r:id="rId5"/>
    <sheet name="تعدیل قیمت" sheetId="6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" sheetId="11" r:id="rId10"/>
    <sheet name="درآمد سپرده بانکی" sheetId="13" r:id="rId11"/>
    <sheet name="سایر درآمدها" sheetId="14" r:id="rId12"/>
    <sheet name="مبالغ تخصیصی اوراق" sheetId="22" r:id="rId13"/>
    <sheet name="سود سهام" sheetId="24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externalReferences>
    <externalReference r:id="rId19"/>
  </externalReferences>
  <definedNames>
    <definedName name="_xlnm._FilterDatabase" localSheetId="4" hidden="1">اوراق!$A$10:$AK$23</definedName>
    <definedName name="_xlnm._FilterDatabase" localSheetId="16" hidden="1">'درآمد ناشی از فروش'!$S$9:$AI$9</definedName>
    <definedName name="_xlnm._FilterDatabase" localSheetId="14" hidden="1">'سود اوراق بهادار'!$A$9:$S$24</definedName>
    <definedName name="_xlnm._FilterDatabase" localSheetId="1" hidden="1">سهام!$A$11:$Y$11</definedName>
    <definedName name="_xlnm.Print_Area" localSheetId="4">اوراق!$A$1:$AK$25</definedName>
    <definedName name="_xlnm.Print_Area" localSheetId="5">'تعدیل قیمت'!$A$1:$N$19</definedName>
    <definedName name="_xlnm.Print_Area" localSheetId="6">درآمد!$A$1:$J$16</definedName>
    <definedName name="_xlnm.Print_Area" localSheetId="10">'درآمد سپرده بانکی'!$A$1:$J$13</definedName>
    <definedName name="_xlnm.Print_Area" localSheetId="9">'درآمد سرمایه گذاری در اوراق'!$A$1:$U$32</definedName>
    <definedName name="_xlnm.Print_Area" localSheetId="7">'درآمد سرمایه گذاری در سهام'!$A$1:$V$14</definedName>
    <definedName name="_xlnm.Print_Area" localSheetId="8">'درآمد سرمایه گذاری در صندوق'!$A$1:$U$19</definedName>
    <definedName name="_xlnm.Print_Area" localSheetId="17">'درآمد ناشی از تغییر قیمت اوراق'!$A$1:$R$33</definedName>
    <definedName name="_xlnm.Print_Area" localSheetId="16">'درآمد ناشی از فروش'!$A$1:$Q$18</definedName>
    <definedName name="_xlnm.Print_Area" localSheetId="11">'سایر درآمدها'!$A$1:$E$10</definedName>
    <definedName name="_xlnm.Print_Area" localSheetId="3">'سپرده '!$A$1:$K$11</definedName>
    <definedName name="_xlnm.Print_Area" localSheetId="14">'سود اوراق بهادار'!$A$1:$S$28</definedName>
    <definedName name="_xlnm.Print_Area" localSheetId="15">'سود سپرده بانکی'!$A$1:$N$11</definedName>
    <definedName name="_xlnm.Print_Area" localSheetId="1">سهام!$A$1:$Y$16</definedName>
    <definedName name="_xlnm.Print_Area" localSheetId="0">'صورت وضعیت'!$A$1:$C$17</definedName>
    <definedName name="_xlnm.Print_Area" localSheetId="12">'مبالغ تخصیصی اوراق'!$A$1:$H$14</definedName>
    <definedName name="_xlnm.Print_Area" localSheetId="2">'واحدهای صندوق'!$A$1:$Y$19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11" l="1"/>
  <c r="I28" i="11"/>
  <c r="C28" i="11"/>
  <c r="E28" i="11"/>
  <c r="G28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10" i="11"/>
  <c r="E11" i="11"/>
  <c r="E27" i="11"/>
  <c r="E25" i="11"/>
  <c r="E23" i="11"/>
  <c r="E22" i="11"/>
  <c r="E21" i="11"/>
  <c r="E18" i="11"/>
  <c r="E20" i="11"/>
  <c r="E16" i="11"/>
  <c r="E15" i="11"/>
  <c r="C27" i="11"/>
  <c r="C25" i="11"/>
  <c r="C21" i="11"/>
  <c r="K13" i="8" l="1"/>
  <c r="E18" i="4" l="1"/>
  <c r="G18" i="4"/>
  <c r="K18" i="4"/>
  <c r="U18" i="4"/>
  <c r="W18" i="4"/>
  <c r="I32" i="21"/>
  <c r="Q32" i="21"/>
  <c r="O32" i="21"/>
  <c r="M32" i="21"/>
  <c r="E32" i="21"/>
  <c r="G32" i="21"/>
  <c r="S27" i="17"/>
  <c r="M9" i="24"/>
  <c r="M10" i="24" s="1"/>
  <c r="S10" i="24"/>
  <c r="Q10" i="24"/>
  <c r="O10" i="24"/>
  <c r="K10" i="24"/>
  <c r="I10" i="24"/>
  <c r="O6" i="24"/>
  <c r="S11" i="9"/>
  <c r="S12" i="9"/>
  <c r="S10" i="9"/>
  <c r="I10" i="9"/>
  <c r="AK10" i="5"/>
  <c r="AI24" i="5"/>
  <c r="K9" i="23"/>
  <c r="O18" i="4"/>
  <c r="Y12" i="4"/>
  <c r="Y17" i="4"/>
  <c r="Y11" i="4"/>
  <c r="Y18" i="4" s="1"/>
  <c r="G12" i="2"/>
  <c r="E12" i="2"/>
  <c r="K12" i="2"/>
  <c r="O12" i="2"/>
  <c r="W12" i="2"/>
  <c r="U12" i="2"/>
  <c r="Q28" i="11"/>
  <c r="Y14" i="4"/>
  <c r="Y11" i="2"/>
  <c r="Y10" i="2"/>
  <c r="AK19" i="5"/>
  <c r="AK15" i="5"/>
  <c r="AK17" i="5"/>
  <c r="AK18" i="5"/>
  <c r="AK22" i="5"/>
  <c r="AK23" i="5"/>
  <c r="AK11" i="5"/>
  <c r="AK13" i="5"/>
  <c r="AK21" i="5"/>
  <c r="AK14" i="5"/>
  <c r="AK20" i="5"/>
  <c r="AK16" i="5"/>
  <c r="AK12" i="5"/>
  <c r="Y15" i="4"/>
  <c r="Y13" i="4"/>
  <c r="Y16" i="4"/>
  <c r="S17" i="10"/>
  <c r="Q27" i="17"/>
  <c r="O27" i="17"/>
  <c r="M27" i="17"/>
  <c r="K27" i="17"/>
  <c r="I27" i="17"/>
  <c r="I13" i="9" l="1"/>
  <c r="K9" i="8" s="1"/>
  <c r="AK24" i="5"/>
  <c r="Y12" i="2"/>
  <c r="S13" i="9"/>
  <c r="E9" i="8" s="1"/>
  <c r="K10" i="23"/>
  <c r="I10" i="23"/>
  <c r="G10" i="23"/>
  <c r="E10" i="23"/>
  <c r="C10" i="23"/>
  <c r="AG24" i="5"/>
  <c r="AA24" i="5"/>
  <c r="W24" i="5"/>
  <c r="S24" i="5"/>
  <c r="Q24" i="5"/>
  <c r="C13" i="9"/>
  <c r="M13" i="9"/>
  <c r="C17" i="10"/>
  <c r="M17" i="10"/>
  <c r="C10" i="13"/>
  <c r="K12" i="8" s="1"/>
  <c r="G10" i="13"/>
  <c r="E12" i="8" s="1"/>
  <c r="I12" i="8" s="1"/>
  <c r="C9" i="14"/>
  <c r="E9" i="14"/>
  <c r="E13" i="8" s="1"/>
  <c r="I13" i="8" s="1"/>
  <c r="C10" i="18"/>
  <c r="E10" i="18"/>
  <c r="G10" i="18"/>
  <c r="I10" i="18"/>
  <c r="K10" i="18"/>
  <c r="M10" i="18"/>
  <c r="E17" i="19"/>
  <c r="G17" i="19"/>
  <c r="I17" i="19"/>
  <c r="M17" i="19"/>
  <c r="O17" i="19"/>
  <c r="Q17" i="19"/>
  <c r="I9" i="8" l="1"/>
  <c r="K6" i="21"/>
  <c r="K6" i="19"/>
  <c r="I6" i="18"/>
  <c r="O6" i="17"/>
  <c r="G6" i="13"/>
  <c r="M6" i="11"/>
  <c r="M6" i="10"/>
  <c r="I10" i="13" l="1"/>
  <c r="E10" i="13" l="1"/>
  <c r="M28" i="11" l="1"/>
  <c r="A3" i="8" l="1"/>
  <c r="A3" i="10"/>
  <c r="A3" i="14"/>
  <c r="A3" i="21"/>
  <c r="A3" i="19"/>
  <c r="A3" i="18"/>
  <c r="E6" i="14"/>
  <c r="A3" i="9" l="1"/>
  <c r="C8" i="6"/>
  <c r="A3" i="5"/>
  <c r="O6" i="5"/>
  <c r="AC6" i="5"/>
  <c r="Q7" i="4"/>
  <c r="C7" i="4"/>
  <c r="A3" i="4"/>
  <c r="A3" i="2"/>
  <c r="G17" i="10" l="1"/>
  <c r="Q13" i="9"/>
  <c r="G13" i="9"/>
  <c r="Q17" i="10"/>
  <c r="O28" i="11"/>
  <c r="E13" i="9"/>
  <c r="E17" i="10"/>
  <c r="O17" i="10"/>
  <c r="O13" i="9"/>
  <c r="A3" i="22"/>
  <c r="A3" i="13"/>
  <c r="A3" i="11"/>
  <c r="I17" i="10" l="1"/>
  <c r="K10" i="8" s="1"/>
  <c r="K11" i="8"/>
  <c r="E11" i="8"/>
  <c r="I11" i="8" s="1"/>
  <c r="E9" i="22"/>
  <c r="E8" i="22"/>
  <c r="A2" i="22"/>
  <c r="K14" i="8" l="1"/>
  <c r="L10" i="8" s="1"/>
  <c r="E10" i="8"/>
  <c r="I10" i="8" s="1"/>
  <c r="I14" i="8" s="1"/>
  <c r="K14" i="11" l="1"/>
  <c r="K20" i="11"/>
  <c r="K26" i="11"/>
  <c r="K14" i="10"/>
  <c r="K13" i="11"/>
  <c r="K13" i="10"/>
  <c r="K15" i="11"/>
  <c r="K21" i="11"/>
  <c r="K27" i="11"/>
  <c r="K15" i="10"/>
  <c r="K11" i="11"/>
  <c r="K17" i="11"/>
  <c r="K23" i="11"/>
  <c r="K11" i="10"/>
  <c r="K10" i="10"/>
  <c r="K12" i="11"/>
  <c r="K18" i="11"/>
  <c r="K24" i="11"/>
  <c r="K12" i="10"/>
  <c r="K11" i="9"/>
  <c r="K19" i="11"/>
  <c r="K25" i="11"/>
  <c r="K12" i="9"/>
  <c r="K16" i="11"/>
  <c r="K22" i="11"/>
  <c r="K10" i="11"/>
  <c r="K16" i="10"/>
  <c r="L13" i="8"/>
  <c r="K10" i="9"/>
  <c r="L12" i="8"/>
  <c r="L9" i="8"/>
  <c r="L11" i="8"/>
  <c r="E14" i="8"/>
  <c r="G9" i="8" s="1"/>
  <c r="K13" i="9" l="1"/>
  <c r="K28" i="11"/>
  <c r="L14" i="8"/>
  <c r="U14" i="10"/>
  <c r="U16" i="10"/>
  <c r="U11" i="10"/>
  <c r="U12" i="10"/>
  <c r="U15" i="10"/>
  <c r="U10" i="10"/>
  <c r="U11" i="9"/>
  <c r="U13" i="10"/>
  <c r="U13" i="11"/>
  <c r="G13" i="8"/>
  <c r="G12" i="8"/>
  <c r="G11" i="8"/>
  <c r="G10" i="8"/>
  <c r="U10" i="9"/>
  <c r="U12" i="9"/>
  <c r="U14" i="11"/>
  <c r="U19" i="11"/>
  <c r="U10" i="11"/>
  <c r="U18" i="11"/>
  <c r="U24" i="11"/>
  <c r="U23" i="11"/>
  <c r="U16" i="11"/>
  <c r="U26" i="11"/>
  <c r="U12" i="11"/>
  <c r="U20" i="11"/>
  <c r="U22" i="11"/>
  <c r="U17" i="11"/>
  <c r="U25" i="11"/>
  <c r="U11" i="11"/>
  <c r="U15" i="11"/>
  <c r="U21" i="11"/>
  <c r="U27" i="11"/>
  <c r="U13" i="9" l="1"/>
  <c r="U28" i="11"/>
  <c r="K17" i="10"/>
  <c r="G14" i="8"/>
  <c r="U17" i="10"/>
</calcChain>
</file>

<file path=xl/sharedStrings.xml><?xml version="1.0" encoding="utf-8"?>
<sst xmlns="http://schemas.openxmlformats.org/spreadsheetml/2006/main" count="576" uniqueCount="189">
  <si>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</si>
  <si>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</si>
  <si>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</si>
  <si>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</si>
  <si>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</si>
  <si>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</si>
  <si>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</si>
  <si>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</si>
  <si>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</si>
  <si>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</si>
  <si>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</si>
  <si>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</si>
  <si>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</si>
  <si>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</si>
  <si>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</si>
  <si>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</si>
  <si>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</si>
  <si>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</si>
  <si>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</si>
  <si>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</si>
  <si>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</si>
  <si>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</si>
  <si>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</si>
  <si>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</si>
  <si>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</si>
  <si>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</si>
  <si>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</si>
  <si>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</si>
  <si>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</si>
  <si>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</si>
  <si>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1402/05/30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</si>
  <si>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</si>
  <si>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</si>
  <si>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</si>
  <si>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</si>
  <si>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</si>
  <si>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1402/05/10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</si>
  <si>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</si>
  <si>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</si>
  <si>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</si>
  <si>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</si>
  <si>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</si>
  <si>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</si>
  <si>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</si>
  <si>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</si>
  <si>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</si>
  <si>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</si>
  <si>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</si>
  <si>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</si>
  <si>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</si>
  <si>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</si>
  <si>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</si>
  <si>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</si>
  <si>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</si>
  <si>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</si>
  <si>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</si>
  <si>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</si>
  <si>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</si>
  <si>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</si>
  <si>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</si>
  <si>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</si>
  <si>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</si>
  <si>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</si>
  <si>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</si>
  <si>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</si>
  <si>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</si>
  <si>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</si>
  <si>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</si>
  <si>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</si>
  <si>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</si>
  <si>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</si>
  <si>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</si>
  <si>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</si>
  <si>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</si>
  <si>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</si>
  <si>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</si>
  <si>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</si>
  <si>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</si>
  <si>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</si>
  <si>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</si>
  <si>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</si>
  <si>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</si>
  <si>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</si>
  <si>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</si>
  <si>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</si>
  <si>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</si>
  <si>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</si>
  <si>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</si>
  <si>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</si>
  <si>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</si>
  <si>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</si>
  <si>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</si>
  <si>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</si>
  <si>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</si>
  <si>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</si>
  <si>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</si>
  <si>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</si>
  <si>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</si>
  <si>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</si>
  <si>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</si>
  <si>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</si>
  <si>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</si>
  <si>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</si>
  <si>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</si>
  <si>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</si>
  <si>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</si>
  <si>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</si>
  <si>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</si>
  <si>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</si>
  <si>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</si>
  <si>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</si>
  <si>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</si>
  <si>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</si>
  <si>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</si>
  <si>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</si>
  <si>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</si>
  <si>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</si>
  <si>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</si>
  <si>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</si>
  <si>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</si>
  <si>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</si>
  <si>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</si>
  <si>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</si>
  <si>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</si>
  <si>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</si>
  <si>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</si>
  <si>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</si>
  <si>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</si>
  <si>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</si>
  <si>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</si>
  <si>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</si>
  <si>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</si>
  <si>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</si>
  <si>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</si>
  <si>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</si>
  <si>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سود به میانگین سود سپرده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</si>
  <si>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</si>
  <si>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</si>
  <si>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</si>
  <si>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</si>
  <si>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</si>
  <si>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</si>
  <si>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5-2- سایر درآمدها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</si>
  <si>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</si>
  <si>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</si>
  <si>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</si>
  <si>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</si>
  <si>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</si>
  <si>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</si>
  <si>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</si>
  <si>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</si>
  <si>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</si>
  <si>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</si>
  <si>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</si>
  <si>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</si>
  <si>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</si>
  <si>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</si>
  <si>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</si>
  <si>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</si>
  <si>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صدور طی دوره</t>
  </si>
  <si>
    <t>ابطال طی دوره</t>
  </si>
  <si>
    <t>مبلغ ابطال</t>
  </si>
  <si>
    <t>4-2- درآمد حاصل از سرمایه‌گذاری در سپرده بانکی و گواهی سپرده</t>
  </si>
  <si>
    <t>جمع کل</t>
  </si>
  <si>
    <t>برای ماه منتهی به 1404/03/31</t>
  </si>
  <si>
    <t>1404/03/31</t>
  </si>
  <si>
    <t xml:space="preserve">توسعه معادن وص.معدنی خاورمیانه </t>
  </si>
  <si>
    <t>اوراق مشارکت مرابحه پاریزشرق070228</t>
  </si>
  <si>
    <t>ح.توسعه م وص.معدنی خاورمیانه</t>
  </si>
  <si>
    <t>برای ماه منتهی به 1404/04/31</t>
  </si>
  <si>
    <t>1404/04/31</t>
  </si>
  <si>
    <t>از ابتدای سال مالی تا پایان تیر 1404</t>
  </si>
  <si>
    <t>صندوق اهرمی جهش-واحدهای عادی</t>
  </si>
  <si>
    <t>صندوق س.پشتوانه طلا زمرد بیدار</t>
  </si>
  <si>
    <t>1404/04/10</t>
  </si>
  <si>
    <t>1405/08/07</t>
  </si>
  <si>
    <t>0.99%</t>
  </si>
  <si>
    <t>0.35%</t>
  </si>
  <si>
    <t>-0.86%</t>
  </si>
  <si>
    <t>-3.05%</t>
  </si>
  <si>
    <t>0.60%</t>
  </si>
  <si>
    <t>0.27%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</si>
  <si>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</si>
  <si>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</si>
  <si>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</si>
  <si>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</si>
  <si>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</si>
  <si>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</si>
  <si>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مرابحه عام دولت 131-ش.خ040410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</si>
</sst>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-_ر_ي_ا_ل_ ;_ * #,##0.00\-_ر_ي_ا_ل_ ;_ * &quot;-&quot;??_-_ر_ي_ا_ل_ ;_ @_ "/>
    <numFmt numFmtId="164" formatCode="#,###;\(#,###\);\-"/>
    <numFmt numFmtId="165" formatCode="0.0%"/>
    <numFmt numFmtId="166" formatCode="#,###.0000;\(#,###.0000\);\-"/>
    <numFmt numFmtId="167" formatCode=";;;"/>
    <numFmt numFmtId="168" formatCode="#,###.00000;\(#,###.00000\);\-"/>
    <numFmt numFmtId="169" formatCode="#,###.0000000;\(#,###.0000000\);\-"/>
    <numFmt numFmtId="170" formatCode="#,##0.0000_);\(#,##0.0000\)"/>
    <numFmt numFmtId="171" formatCode="_ * #,##0_-_ر_ي_ا_ل_ ;_ * #,##0\-_ر_ي_ا_ل_ ;_ * &quot;-&quot;??_-_ر_ي_ا_ل_ ;_ @_ "/>
    <numFmt numFmtId="172" formatCode="0.00%;\(0.00%\);\-"/>
  </numFmts>
  <fonts count="17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34998626667073579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87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right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vertical="top"/>
    </xf>
    <xf numFmtId="164" fontId="3" fillId="0" borderId="8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/>
    <xf numFmtId="164" fontId="4" fillId="0" borderId="5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4" fillId="0" borderId="0" xfId="6" applyNumberFormat="1" applyFont="1" applyAlignment="1">
      <alignment horizontal="center" vertical="center"/>
    </xf>
    <xf numFmtId="165" fontId="9" fillId="0" borderId="9" xfId="6" applyNumberFormat="1" applyFont="1" applyFill="1" applyBorder="1" applyAlignment="1">
      <alignment horizontal="center" vertical="center" wrapText="1" readingOrder="2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9" fontId="3" fillId="0" borderId="8" xfId="6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7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70" fontId="4" fillId="0" borderId="0" xfId="0" applyNumberFormat="1" applyFont="1" applyAlignment="1">
      <alignment horizontal="left"/>
    </xf>
    <xf numFmtId="171" fontId="13" fillId="0" borderId="0" xfId="1" applyNumberFormat="1" applyFont="1" applyFill="1" applyBorder="1" applyAlignment="1">
      <alignment horizontal="center" vertical="center"/>
    </xf>
    <xf numFmtId="172" fontId="3" fillId="0" borderId="3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/>
    </xf>
    <xf numFmtId="172" fontId="3" fillId="0" borderId="3" xfId="6" applyNumberFormat="1" applyFont="1" applyFill="1" applyBorder="1" applyAlignment="1">
      <alignment horizontal="center" vertical="center" wrapText="1"/>
    </xf>
    <xf numFmtId="172" fontId="3" fillId="0" borderId="0" xfId="6" applyNumberFormat="1" applyFont="1" applyFill="1" applyBorder="1" applyAlignment="1">
      <alignment horizontal="center" vertical="center" wrapText="1"/>
    </xf>
    <xf numFmtId="172" fontId="3" fillId="0" borderId="7" xfId="6" applyNumberFormat="1" applyFont="1" applyFill="1" applyBorder="1" applyAlignment="1">
      <alignment horizontal="center" vertical="center"/>
    </xf>
    <xf numFmtId="172" fontId="3" fillId="0" borderId="3" xfId="1" applyNumberFormat="1" applyFont="1" applyFill="1" applyBorder="1" applyAlignment="1">
      <alignment horizontal="center" vertical="center" wrapText="1"/>
    </xf>
    <xf numFmtId="172" fontId="3" fillId="0" borderId="0" xfId="1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13" fillId="0" borderId="0" xfId="0" applyNumberFormat="1" applyFont="1" applyFill="1" applyBorder="1" applyAlignment="1">
      <alignment horizontal="center" vertical="center"/>
    </xf>
    <xf numFmtId="172" fontId="3" fillId="0" borderId="8" xfId="6" applyNumberFormat="1" applyFont="1" applyFill="1" applyBorder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 wrapText="1"/>
    </xf>
    <xf numFmtId="172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readingOrder="1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0" xfId="6" applyNumberFormat="1" applyFont="1" applyFill="1" applyAlignment="1">
      <alignment horizontal="center" vertical="center"/>
    </xf>
    <xf numFmtId="172" fontId="4" fillId="0" borderId="0" xfId="1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72" fontId="3" fillId="0" borderId="8" xfId="6" applyNumberFormat="1" applyFont="1" applyFill="1" applyBorder="1" applyAlignment="1">
      <alignment horizontal="center" vertical="center"/>
    </xf>
    <xf numFmtId="172" fontId="4" fillId="0" borderId="0" xfId="6" applyNumberFormat="1" applyFont="1" applyFill="1" applyAlignment="1">
      <alignment horizontal="center" vertical="center"/>
    </xf>
    <xf numFmtId="172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left"/>
    </xf>
    <xf numFmtId="172" fontId="3" fillId="0" borderId="7" xfId="6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Alignment="1">
      <alignment horizontal="left"/>
    </xf>
    <xf numFmtId="172" fontId="4" fillId="0" borderId="0" xfId="6" applyNumberFormat="1" applyFont="1" applyFill="1" applyAlignment="1">
      <alignment horizontal="left"/>
    </xf>
    <xf numFmtId="172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71" fontId="16" fillId="0" borderId="0" xfId="1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left"/>
    </xf>
    <xf numFmtId="10" fontId="16" fillId="0" borderId="0" xfId="6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68" fontId="16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1465263\Desktop\&#1711;&#1586;&#1575;&#1585;&#1588;%20&#1662;&#1585;&#1578;&#1601;&#1608;%20&#1582;&#1585;&#1583;&#1575;&#1583;1403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0:B12"/>
  <sheetViews>
    <sheetView rightToLeft="1" tabSelected="1" view="pageBreakPreview" zoomScale="145" zoomScaleNormal="100" zoomScaleSheetLayoutView="145" workbookViewId="0">
      <selection activeCell="A19" sqref="A19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169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34"/>
  <sheetViews>
    <sheetView rightToLeft="1" view="pageBreakPreview" topLeftCell="A7" zoomScale="91" zoomScaleNormal="100" zoomScaleSheetLayoutView="91" workbookViewId="0">
      <selection activeCell="C20" sqref="C20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0.5703125" style="11" customWidth="1"/>
    <col min="10" max="10" width="0.85546875" style="11" customWidth="1"/>
    <col min="11" max="11" width="8.7109375" style="143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9.140625" style="147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1" ht="21" customHeight="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1" ht="21" customHeight="1" x14ac:dyDescent="0.45">
      <c r="A3" s="157" t="str">
        <f>سهام!A3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5" spans="1:21" ht="21" customHeight="1" x14ac:dyDescent="0.45">
      <c r="A5" s="169" t="s">
        <v>158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</row>
    <row r="6" spans="1:21" ht="21" customHeight="1" x14ac:dyDescent="0.45">
      <c r="C6" s="158" t="s">
        <v>61</v>
      </c>
      <c r="D6" s="158"/>
      <c r="E6" s="158"/>
      <c r="F6" s="158"/>
      <c r="G6" s="158"/>
      <c r="H6" s="158"/>
      <c r="I6" s="158"/>
      <c r="J6" s="158"/>
      <c r="K6" s="158"/>
      <c r="M6" s="158" t="str">
        <f>'درآمد سرمایه گذاری در سهام'!M6</f>
        <v>از ابتدای سال مالی تا پایان تیر 1404</v>
      </c>
      <c r="N6" s="158"/>
      <c r="O6" s="158"/>
      <c r="P6" s="158"/>
      <c r="Q6" s="158"/>
      <c r="R6" s="158"/>
      <c r="S6" s="158"/>
      <c r="T6" s="158"/>
      <c r="U6" s="158"/>
    </row>
    <row r="7" spans="1:21" ht="21" customHeight="1" x14ac:dyDescent="0.45">
      <c r="A7" s="167" t="s">
        <v>67</v>
      </c>
      <c r="C7" s="168" t="s">
        <v>68</v>
      </c>
      <c r="D7" s="70"/>
      <c r="E7" s="168" t="s">
        <v>64</v>
      </c>
      <c r="F7" s="70"/>
      <c r="G7" s="168" t="s">
        <v>65</v>
      </c>
      <c r="H7" s="70"/>
      <c r="I7" s="170" t="s">
        <v>13</v>
      </c>
      <c r="J7" s="170"/>
      <c r="K7" s="170"/>
      <c r="M7" s="168" t="s">
        <v>68</v>
      </c>
      <c r="N7" s="70"/>
      <c r="O7" s="168" t="s">
        <v>64</v>
      </c>
      <c r="P7" s="70"/>
      <c r="Q7" s="168" t="s">
        <v>65</v>
      </c>
      <c r="R7" s="70"/>
      <c r="S7" s="170" t="s">
        <v>13</v>
      </c>
      <c r="T7" s="170"/>
      <c r="U7" s="170"/>
    </row>
    <row r="8" spans="1:21" ht="63" x14ac:dyDescent="0.45">
      <c r="A8" s="158"/>
      <c r="C8" s="158"/>
      <c r="E8" s="158"/>
      <c r="G8" s="158"/>
      <c r="I8" s="8" t="s">
        <v>48</v>
      </c>
      <c r="J8" s="144"/>
      <c r="K8" s="108" t="s">
        <v>54</v>
      </c>
      <c r="M8" s="158"/>
      <c r="O8" s="158"/>
      <c r="Q8" s="158"/>
      <c r="S8" s="8" t="s">
        <v>48</v>
      </c>
      <c r="T8" s="144"/>
      <c r="U8" s="108" t="s">
        <v>54</v>
      </c>
    </row>
    <row r="9" spans="1:21" ht="21" customHeight="1" x14ac:dyDescent="0.45">
      <c r="A9" s="123"/>
      <c r="C9" s="14" t="s">
        <v>137</v>
      </c>
      <c r="E9" s="14" t="s">
        <v>137</v>
      </c>
      <c r="G9" s="14" t="s">
        <v>137</v>
      </c>
      <c r="I9" s="14" t="s">
        <v>137</v>
      </c>
      <c r="M9" s="14" t="s">
        <v>137</v>
      </c>
      <c r="O9" s="14" t="s">
        <v>137</v>
      </c>
      <c r="Q9" s="14" t="s">
        <v>137</v>
      </c>
      <c r="S9" s="14" t="s">
        <v>137</v>
      </c>
    </row>
    <row r="10" spans="1:21" ht="21" customHeight="1" x14ac:dyDescent="0.45">
      <c r="A10" s="37" t="s">
        <v>107</v>
      </c>
      <c r="C10" s="33">
        <v>63919653992</v>
      </c>
      <c r="D10" s="33"/>
      <c r="E10" s="33">
        <v>111315580394</v>
      </c>
      <c r="F10" s="33"/>
      <c r="G10" s="33">
        <v>0</v>
      </c>
      <c r="H10" s="33"/>
      <c r="I10" s="33">
        <f>C10+E10+G10</f>
        <v>175235234386</v>
      </c>
      <c r="J10" s="33"/>
      <c r="K10" s="142">
        <f>I10/درآمد!$K$14</f>
        <v>0.14496439373817421</v>
      </c>
      <c r="L10" s="33"/>
      <c r="M10" s="33">
        <v>325635714280</v>
      </c>
      <c r="N10" s="33"/>
      <c r="O10" s="33">
        <v>14219834188</v>
      </c>
      <c r="P10" s="33"/>
      <c r="Q10" s="33">
        <v>0</v>
      </c>
      <c r="R10" s="33"/>
      <c r="S10" s="33">
        <v>339855548468</v>
      </c>
      <c r="U10" s="149">
        <f>S10/درآمد!$E$14</f>
        <v>6.4974191101244652E-2</v>
      </c>
    </row>
    <row r="11" spans="1:21" ht="21" customHeight="1" x14ac:dyDescent="0.45">
      <c r="A11" s="60" t="s">
        <v>124</v>
      </c>
      <c r="C11" s="33">
        <v>80453917801</v>
      </c>
      <c r="D11" s="33"/>
      <c r="E11" s="33">
        <f>SUMIFS('درآمد ناشی از تغییر قیمت اوراق'!$I$9:$I$31,'درآمد ناشی از تغییر قیمت اوراق'!$A$9:$A$31,'درآمد سرمایه گذاری در اوراق'!A11)</f>
        <v>0</v>
      </c>
      <c r="F11" s="33"/>
      <c r="G11" s="33">
        <v>0</v>
      </c>
      <c r="H11" s="33"/>
      <c r="I11" s="33">
        <f t="shared" ref="I11:I27" si="0">C11+E11+G11</f>
        <v>80453917801</v>
      </c>
      <c r="J11" s="33"/>
      <c r="K11" s="142">
        <f>I11/درآمد!$K$14</f>
        <v>6.6555983782304054E-2</v>
      </c>
      <c r="L11" s="33"/>
      <c r="M11" s="33">
        <v>337617821888</v>
      </c>
      <c r="N11" s="33"/>
      <c r="O11" s="33">
        <v>-543750000</v>
      </c>
      <c r="P11" s="33"/>
      <c r="Q11" s="33">
        <v>0</v>
      </c>
      <c r="R11" s="33"/>
      <c r="S11" s="33">
        <v>337074071888</v>
      </c>
      <c r="U11" s="149">
        <f>S11/درآمد!$E$14</f>
        <v>6.4442423437991184E-2</v>
      </c>
    </row>
    <row r="12" spans="1:21" ht="21" customHeight="1" x14ac:dyDescent="0.45">
      <c r="A12" s="37" t="s">
        <v>117</v>
      </c>
      <c r="C12" s="33">
        <v>39294985649</v>
      </c>
      <c r="D12" s="33"/>
      <c r="E12" s="33">
        <v>12312317988</v>
      </c>
      <c r="F12" s="33"/>
      <c r="G12" s="33">
        <v>0</v>
      </c>
      <c r="H12" s="33"/>
      <c r="I12" s="33">
        <f t="shared" si="0"/>
        <v>51607303637</v>
      </c>
      <c r="J12" s="33"/>
      <c r="K12" s="142">
        <f>I12/درآمد!$K$14</f>
        <v>4.2692450011053665E-2</v>
      </c>
      <c r="L12" s="33"/>
      <c r="M12" s="33">
        <v>200673214752</v>
      </c>
      <c r="N12" s="33"/>
      <c r="O12" s="33">
        <v>36422947144</v>
      </c>
      <c r="P12" s="33"/>
      <c r="Q12" s="33">
        <v>0</v>
      </c>
      <c r="R12" s="33"/>
      <c r="S12" s="33">
        <v>237096161896</v>
      </c>
      <c r="U12" s="149">
        <f>S12/درآمد!$E$14</f>
        <v>4.5328467938350742E-2</v>
      </c>
    </row>
    <row r="13" spans="1:21" ht="21" customHeight="1" x14ac:dyDescent="0.45">
      <c r="A13" s="60" t="s">
        <v>35</v>
      </c>
      <c r="C13" s="33">
        <v>11410699910</v>
      </c>
      <c r="D13" s="33"/>
      <c r="E13" s="33">
        <v>-44532926943</v>
      </c>
      <c r="F13" s="33"/>
      <c r="G13" s="33">
        <v>74623166100</v>
      </c>
      <c r="H13" s="33"/>
      <c r="I13" s="33">
        <f t="shared" si="0"/>
        <v>41500939067</v>
      </c>
      <c r="J13" s="33"/>
      <c r="K13" s="142">
        <f>I13/درآمد!$K$14</f>
        <v>3.4331899589100046E-2</v>
      </c>
      <c r="L13" s="33"/>
      <c r="M13" s="33">
        <v>156899942683</v>
      </c>
      <c r="N13" s="33"/>
      <c r="O13" s="33">
        <v>0</v>
      </c>
      <c r="P13" s="33"/>
      <c r="Q13" s="33">
        <v>74623166100</v>
      </c>
      <c r="R13" s="33"/>
      <c r="S13" s="33">
        <v>231523108783</v>
      </c>
      <c r="U13" s="149">
        <f>S13/درآمد!$E$14</f>
        <v>4.4263001684779944E-2</v>
      </c>
    </row>
    <row r="14" spans="1:21" ht="21" customHeight="1" x14ac:dyDescent="0.45">
      <c r="A14" s="60" t="s">
        <v>99</v>
      </c>
      <c r="C14" s="33">
        <v>69796602974</v>
      </c>
      <c r="D14" s="33"/>
      <c r="E14" s="33">
        <v>-70899947055</v>
      </c>
      <c r="F14" s="33"/>
      <c r="G14" s="33">
        <v>0</v>
      </c>
      <c r="H14" s="33"/>
      <c r="I14" s="33">
        <f t="shared" si="0"/>
        <v>-1103344081</v>
      </c>
      <c r="J14" s="33"/>
      <c r="K14" s="142">
        <f>I14/درآمد!$K$14</f>
        <v>-9.1274797758107967E-4</v>
      </c>
      <c r="L14" s="33"/>
      <c r="M14" s="33">
        <v>337495876653</v>
      </c>
      <c r="N14" s="33"/>
      <c r="O14" s="33">
        <v>-108720306872</v>
      </c>
      <c r="P14" s="33"/>
      <c r="Q14" s="33">
        <v>0</v>
      </c>
      <c r="R14" s="33"/>
      <c r="S14" s="33">
        <v>228775569781</v>
      </c>
      <c r="U14" s="149">
        <f>S14/درآمد!$E$14</f>
        <v>4.373772226833729E-2</v>
      </c>
    </row>
    <row r="15" spans="1:21" ht="21" customHeight="1" x14ac:dyDescent="0.45">
      <c r="A15" s="60" t="s">
        <v>94</v>
      </c>
      <c r="C15" s="33">
        <v>40117071031</v>
      </c>
      <c r="D15" s="33"/>
      <c r="E15" s="33">
        <f>SUMIFS('درآمد ناشی از تغییر قیمت اوراق'!$I$9:$I$31,'درآمد ناشی از تغییر قیمت اوراق'!$A$9:$A$31,'درآمد سرمایه گذاری در اوراق'!A15)</f>
        <v>0</v>
      </c>
      <c r="F15" s="33"/>
      <c r="G15" s="33">
        <v>0</v>
      </c>
      <c r="H15" s="33"/>
      <c r="I15" s="33">
        <f t="shared" si="0"/>
        <v>40117071031</v>
      </c>
      <c r="J15" s="33"/>
      <c r="K15" s="142">
        <f>I15/درآمد!$K$14</f>
        <v>3.3187086495116452E-2</v>
      </c>
      <c r="L15" s="33"/>
      <c r="M15" s="33">
        <v>201841958998</v>
      </c>
      <c r="N15" s="33"/>
      <c r="O15" s="33">
        <v>0</v>
      </c>
      <c r="P15" s="33"/>
      <c r="Q15" s="33">
        <v>0</v>
      </c>
      <c r="R15" s="33"/>
      <c r="S15" s="33">
        <v>201841958998</v>
      </c>
      <c r="U15" s="149">
        <f>S15/درآمد!$E$14</f>
        <v>3.8588506426636943E-2</v>
      </c>
    </row>
    <row r="16" spans="1:21" ht="21" customHeight="1" x14ac:dyDescent="0.45">
      <c r="A16" s="60" t="s">
        <v>97</v>
      </c>
      <c r="C16" s="33">
        <v>39847376904</v>
      </c>
      <c r="D16" s="33"/>
      <c r="E16" s="33">
        <f>SUMIFS('درآمد ناشی از تغییر قیمت اوراق'!$I$9:$I$31,'درآمد ناشی از تغییر قیمت اوراق'!$A$9:$A$31,'درآمد سرمایه گذاری در اوراق'!A16)</f>
        <v>0</v>
      </c>
      <c r="F16" s="33"/>
      <c r="G16" s="33">
        <v>0</v>
      </c>
      <c r="H16" s="33"/>
      <c r="I16" s="33">
        <f t="shared" si="0"/>
        <v>39847376904</v>
      </c>
      <c r="J16" s="33"/>
      <c r="K16" s="142">
        <f>I16/درآمد!$K$14</f>
        <v>3.296398041857717E-2</v>
      </c>
      <c r="L16" s="33"/>
      <c r="M16" s="33">
        <v>197315549098</v>
      </c>
      <c r="N16" s="33"/>
      <c r="O16" s="33">
        <v>0</v>
      </c>
      <c r="P16" s="33"/>
      <c r="Q16" s="33">
        <v>0</v>
      </c>
      <c r="R16" s="33"/>
      <c r="S16" s="33">
        <v>197315549098</v>
      </c>
      <c r="U16" s="149">
        <f>S16/درآمد!$E$14</f>
        <v>3.7723139292950562E-2</v>
      </c>
    </row>
    <row r="17" spans="1:21" ht="21" customHeight="1" x14ac:dyDescent="0.45">
      <c r="A17" s="37" t="s">
        <v>106</v>
      </c>
      <c r="C17" s="33">
        <v>29490406611</v>
      </c>
      <c r="D17" s="33"/>
      <c r="E17" s="33">
        <v>16712955827</v>
      </c>
      <c r="F17" s="33"/>
      <c r="G17" s="33">
        <v>0</v>
      </c>
      <c r="H17" s="33"/>
      <c r="I17" s="33">
        <f t="shared" si="0"/>
        <v>46203362438</v>
      </c>
      <c r="J17" s="33"/>
      <c r="K17" s="142">
        <f>I17/درآمد!$K$14</f>
        <v>3.8222007394563731E-2</v>
      </c>
      <c r="L17" s="33"/>
      <c r="M17" s="33">
        <v>150237509458</v>
      </c>
      <c r="N17" s="33"/>
      <c r="O17" s="33">
        <v>16712955827</v>
      </c>
      <c r="P17" s="33"/>
      <c r="Q17" s="33">
        <v>0</v>
      </c>
      <c r="R17" s="33"/>
      <c r="S17" s="33">
        <v>166950465285</v>
      </c>
      <c r="U17" s="149">
        <f>S17/درآمد!$E$14</f>
        <v>3.1917888305097585E-2</v>
      </c>
    </row>
    <row r="18" spans="1:21" ht="21" customHeight="1" x14ac:dyDescent="0.45">
      <c r="A18" s="60" t="s">
        <v>29</v>
      </c>
      <c r="C18" s="33">
        <v>30645487049</v>
      </c>
      <c r="D18" s="33"/>
      <c r="E18" s="33">
        <f>SUMIFS('درآمد ناشی از تغییر قیمت اوراق'!$I$9:$I$31,'درآمد ناشی از تغییر قیمت اوراق'!$A$9:$A$31,'درآمد سرمایه گذاری در اوراق'!A18)</f>
        <v>0</v>
      </c>
      <c r="F18" s="33"/>
      <c r="G18" s="33">
        <v>0</v>
      </c>
      <c r="H18" s="33"/>
      <c r="I18" s="33">
        <f t="shared" si="0"/>
        <v>30645487049</v>
      </c>
      <c r="J18" s="33"/>
      <c r="K18" s="142">
        <f>I18/درآمد!$K$14</f>
        <v>2.5351662104001371E-2</v>
      </c>
      <c r="L18" s="33"/>
      <c r="M18" s="33">
        <v>163308663512</v>
      </c>
      <c r="N18" s="33"/>
      <c r="O18" s="33">
        <v>0</v>
      </c>
      <c r="P18" s="33"/>
      <c r="Q18" s="33">
        <v>0</v>
      </c>
      <c r="R18" s="33"/>
      <c r="S18" s="33">
        <v>163308663512</v>
      </c>
      <c r="U18" s="149">
        <f>S18/درآمد!$E$14</f>
        <v>3.1221642133986347E-2</v>
      </c>
    </row>
    <row r="19" spans="1:21" ht="21" customHeight="1" x14ac:dyDescent="0.45">
      <c r="A19" s="60" t="s">
        <v>125</v>
      </c>
      <c r="C19" s="33">
        <v>55162530892</v>
      </c>
      <c r="D19" s="33"/>
      <c r="E19" s="33">
        <v>6532815713</v>
      </c>
      <c r="F19" s="33"/>
      <c r="G19" s="33">
        <v>0</v>
      </c>
      <c r="H19" s="33"/>
      <c r="I19" s="33">
        <f t="shared" si="0"/>
        <v>61695346605</v>
      </c>
      <c r="J19" s="33"/>
      <c r="K19" s="142">
        <f>I19/درآمد!$K$14</f>
        <v>5.1037843778379305E-2</v>
      </c>
      <c r="L19" s="33"/>
      <c r="M19" s="33">
        <v>145385753399</v>
      </c>
      <c r="N19" s="33"/>
      <c r="O19" s="33">
        <v>6029647500</v>
      </c>
      <c r="P19" s="33"/>
      <c r="Q19" s="33">
        <v>1864205080</v>
      </c>
      <c r="R19" s="33"/>
      <c r="S19" s="33">
        <v>153279605979</v>
      </c>
      <c r="U19" s="149">
        <f>S19/درآمد!$E$14</f>
        <v>2.9304268992214982E-2</v>
      </c>
    </row>
    <row r="20" spans="1:21" ht="21" customHeight="1" x14ac:dyDescent="0.45">
      <c r="A20" s="60" t="s">
        <v>130</v>
      </c>
      <c r="C20" s="33">
        <v>53358813690</v>
      </c>
      <c r="D20" s="33"/>
      <c r="E20" s="33">
        <f>SUMIFS('درآمد ناشی از تغییر قیمت اوراق'!$I$9:$I$31,'درآمد ناشی از تغییر قیمت اوراق'!$A$9:$A$31,'درآمد سرمایه گذاری در اوراق'!A20)</f>
        <v>0</v>
      </c>
      <c r="F20" s="33"/>
      <c r="G20" s="33">
        <v>0</v>
      </c>
      <c r="H20" s="33"/>
      <c r="I20" s="33">
        <f t="shared" si="0"/>
        <v>53358813690</v>
      </c>
      <c r="J20" s="33"/>
      <c r="K20" s="142">
        <f>I20/درآمد!$K$14</f>
        <v>4.4141397158293294E-2</v>
      </c>
      <c r="L20" s="33"/>
      <c r="M20" s="33">
        <v>110140630104</v>
      </c>
      <c r="N20" s="33"/>
      <c r="O20" s="33">
        <v>-362500000</v>
      </c>
      <c r="P20" s="33"/>
      <c r="Q20" s="33">
        <v>0</v>
      </c>
      <c r="R20" s="33"/>
      <c r="S20" s="33">
        <v>109778130104</v>
      </c>
      <c r="U20" s="149">
        <f>S20/درآمد!$E$14</f>
        <v>2.0987579094316883E-2</v>
      </c>
    </row>
    <row r="21" spans="1:21" ht="21" customHeight="1" x14ac:dyDescent="0.45">
      <c r="A21" s="60" t="s">
        <v>98</v>
      </c>
      <c r="C21" s="33">
        <f>SUMIFS('سود اوراق بهادار'!$I$9:$I$26,'سود اوراق بهادار'!$A$9:$A$26,'درآمد سرمایه گذاری در اوراق'!A21)</f>
        <v>0</v>
      </c>
      <c r="D21" s="33"/>
      <c r="E21" s="33">
        <f>SUMIFS('درآمد ناشی از تغییر قیمت اوراق'!$I$9:$I$31,'درآمد ناشی از تغییر قیمت اوراق'!$A$9:$A$31,'درآمد سرمایه گذاری در اوراق'!A21)</f>
        <v>0</v>
      </c>
      <c r="F21" s="33"/>
      <c r="G21" s="33">
        <v>0</v>
      </c>
      <c r="H21" s="33"/>
      <c r="I21" s="33">
        <f t="shared" si="0"/>
        <v>0</v>
      </c>
      <c r="J21" s="33"/>
      <c r="K21" s="142">
        <f>I21/درآمد!$K$14</f>
        <v>0</v>
      </c>
      <c r="L21" s="33"/>
      <c r="M21" s="33">
        <v>22643324384</v>
      </c>
      <c r="N21" s="33"/>
      <c r="O21" s="33">
        <v>0</v>
      </c>
      <c r="P21" s="33"/>
      <c r="Q21" s="33">
        <v>65577651640</v>
      </c>
      <c r="R21" s="33"/>
      <c r="S21" s="33">
        <v>88220976024</v>
      </c>
      <c r="U21" s="149">
        <f>S21/درآمد!$E$14</f>
        <v>1.6866243853192287E-2</v>
      </c>
    </row>
    <row r="22" spans="1:21" ht="21" customHeight="1" x14ac:dyDescent="0.45">
      <c r="A22" s="37" t="s">
        <v>37</v>
      </c>
      <c r="C22" s="33">
        <v>12658679200</v>
      </c>
      <c r="D22" s="33"/>
      <c r="E22" s="33">
        <f>SUMIFS('درآمد ناشی از تغییر قیمت اوراق'!$I$9:$I$31,'درآمد ناشی از تغییر قیمت اوراق'!$A$9:$A$31,'درآمد سرمایه گذاری در اوراق'!A22)</f>
        <v>0</v>
      </c>
      <c r="F22" s="33"/>
      <c r="G22" s="33">
        <v>0</v>
      </c>
      <c r="H22" s="33"/>
      <c r="I22" s="33">
        <f t="shared" si="0"/>
        <v>12658679200</v>
      </c>
      <c r="J22" s="33"/>
      <c r="K22" s="142">
        <f>I22/درآمد!$K$14</f>
        <v>1.047196793603652E-2</v>
      </c>
      <c r="L22" s="33"/>
      <c r="M22" s="33">
        <v>82071885168</v>
      </c>
      <c r="N22" s="33"/>
      <c r="O22" s="33">
        <v>0</v>
      </c>
      <c r="P22" s="33"/>
      <c r="Q22" s="33">
        <v>0</v>
      </c>
      <c r="R22" s="33"/>
      <c r="S22" s="33">
        <v>82071885168</v>
      </c>
      <c r="U22" s="149">
        <f>S22/درآمد!$E$14</f>
        <v>1.5690649674495866E-2</v>
      </c>
    </row>
    <row r="23" spans="1:21" ht="21" customHeight="1" x14ac:dyDescent="0.45">
      <c r="A23" s="60" t="s">
        <v>116</v>
      </c>
      <c r="C23" s="33">
        <v>411750794</v>
      </c>
      <c r="D23" s="33"/>
      <c r="E23" s="33">
        <f>SUMIFS('درآمد ناشی از تغییر قیمت اوراق'!$I$9:$I$31,'درآمد ناشی از تغییر قیمت اوراق'!$A$9:$A$31,'درآمد سرمایه گذاری در اوراق'!A23)</f>
        <v>0</v>
      </c>
      <c r="F23" s="33"/>
      <c r="G23" s="33">
        <v>0</v>
      </c>
      <c r="H23" s="33"/>
      <c r="I23" s="33">
        <f t="shared" si="0"/>
        <v>411750794</v>
      </c>
      <c r="J23" s="33"/>
      <c r="K23" s="142">
        <f>I23/درآمد!$K$14</f>
        <v>3.4062330234307367E-4</v>
      </c>
      <c r="L23" s="33"/>
      <c r="M23" s="33">
        <v>46415055412</v>
      </c>
      <c r="N23" s="33"/>
      <c r="O23" s="33">
        <v>0</v>
      </c>
      <c r="P23" s="33"/>
      <c r="Q23" s="33">
        <v>16675010928</v>
      </c>
      <c r="R23" s="33"/>
      <c r="S23" s="33">
        <v>63090066340</v>
      </c>
      <c r="U23" s="149">
        <f>S23/درآمد!$E$14</f>
        <v>1.2061671629149043E-2</v>
      </c>
    </row>
    <row r="24" spans="1:21" ht="21" customHeight="1" x14ac:dyDescent="0.45">
      <c r="A24" s="60" t="s">
        <v>108</v>
      </c>
      <c r="C24" s="33">
        <v>9598348785</v>
      </c>
      <c r="D24" s="33"/>
      <c r="E24" s="33">
        <v>5439625889</v>
      </c>
      <c r="F24" s="33"/>
      <c r="G24" s="33">
        <v>0</v>
      </c>
      <c r="H24" s="33"/>
      <c r="I24" s="33">
        <f t="shared" si="0"/>
        <v>15037974674</v>
      </c>
      <c r="J24" s="33"/>
      <c r="K24" s="142">
        <f>I24/درآمد!$K$14</f>
        <v>1.2440254320455268E-2</v>
      </c>
      <c r="L24" s="33"/>
      <c r="M24" s="33">
        <v>48898342956</v>
      </c>
      <c r="N24" s="33"/>
      <c r="O24" s="33">
        <v>5439625889</v>
      </c>
      <c r="P24" s="33"/>
      <c r="Q24" s="33">
        <v>0</v>
      </c>
      <c r="R24" s="33"/>
      <c r="S24" s="33">
        <v>54337968845</v>
      </c>
      <c r="U24" s="149">
        <f>S24/درآمد!$E$14</f>
        <v>1.0388429989457529E-2</v>
      </c>
    </row>
    <row r="25" spans="1:21" ht="21" customHeight="1" x14ac:dyDescent="0.45">
      <c r="A25" s="60" t="s">
        <v>115</v>
      </c>
      <c r="C25" s="33">
        <f>SUMIFS('سود اوراق بهادار'!$I$9:$I$26,'سود اوراق بهادار'!$A$9:$A$26,'درآمد سرمایه گذاری در اوراق'!A25)</f>
        <v>0</v>
      </c>
      <c r="D25" s="33"/>
      <c r="E25" s="33">
        <f>SUMIFS('درآمد ناشی از تغییر قیمت اوراق'!$I$9:$I$31,'درآمد ناشی از تغییر قیمت اوراق'!$A$9:$A$31,'درآمد سرمایه گذاری در اوراق'!A25)</f>
        <v>0</v>
      </c>
      <c r="F25" s="33"/>
      <c r="G25" s="33">
        <v>0</v>
      </c>
      <c r="H25" s="33"/>
      <c r="I25" s="33">
        <f t="shared" si="0"/>
        <v>0</v>
      </c>
      <c r="J25" s="33"/>
      <c r="K25" s="142">
        <f>I25/درآمد!$K$14</f>
        <v>0</v>
      </c>
      <c r="L25" s="33"/>
      <c r="M25" s="33">
        <v>11290528897</v>
      </c>
      <c r="N25" s="33"/>
      <c r="O25" s="33">
        <v>0</v>
      </c>
      <c r="P25" s="33"/>
      <c r="Q25" s="33">
        <v>38714798700</v>
      </c>
      <c r="R25" s="33"/>
      <c r="S25" s="33">
        <v>50005327597</v>
      </c>
      <c r="U25" s="149">
        <f>S25/درآمد!$E$14</f>
        <v>9.5601078929383569E-3</v>
      </c>
    </row>
    <row r="26" spans="1:21" ht="21" customHeight="1" x14ac:dyDescent="0.45">
      <c r="A26" s="60" t="s">
        <v>32</v>
      </c>
      <c r="C26" s="33">
        <v>10496094234</v>
      </c>
      <c r="D26" s="33"/>
      <c r="E26" s="33">
        <v>-2460013591</v>
      </c>
      <c r="F26" s="33"/>
      <c r="G26" s="33">
        <v>0</v>
      </c>
      <c r="H26" s="33"/>
      <c r="I26" s="33">
        <f t="shared" si="0"/>
        <v>8036080643</v>
      </c>
      <c r="J26" s="33"/>
      <c r="K26" s="142">
        <f>I26/درآمد!$K$14</f>
        <v>6.6478956844802364E-3</v>
      </c>
      <c r="L26" s="33"/>
      <c r="M26" s="33">
        <v>51786276967</v>
      </c>
      <c r="N26" s="33"/>
      <c r="O26" s="33">
        <v>-2585384733</v>
      </c>
      <c r="P26" s="33"/>
      <c r="Q26" s="33">
        <v>0</v>
      </c>
      <c r="R26" s="33"/>
      <c r="S26" s="33">
        <v>49200892234</v>
      </c>
      <c r="U26" s="149">
        <f>S26/درآمد!$E$14</f>
        <v>9.4063145026589499E-3</v>
      </c>
    </row>
    <row r="27" spans="1:21" ht="21" customHeight="1" x14ac:dyDescent="0.45">
      <c r="A27" s="87" t="s">
        <v>28</v>
      </c>
      <c r="C27" s="33">
        <f>SUMIFS('سود اوراق بهادار'!$I$9:$I$26,'سود اوراق بهادار'!$A$9:$A$26,'درآمد سرمایه گذاری در اوراق'!A27)</f>
        <v>0</v>
      </c>
      <c r="D27" s="33"/>
      <c r="E27" s="33">
        <f>SUMIFS('درآمد ناشی از تغییر قیمت اوراق'!$I$9:$I$31,'درآمد ناشی از تغییر قیمت اوراق'!$A$9:$A$31,'درآمد سرمایه گذاری در اوراق'!A27)</f>
        <v>0</v>
      </c>
      <c r="F27" s="33"/>
      <c r="G27" s="33">
        <v>0</v>
      </c>
      <c r="H27" s="33"/>
      <c r="I27" s="33">
        <f t="shared" si="0"/>
        <v>0</v>
      </c>
      <c r="J27" s="33"/>
      <c r="K27" s="142">
        <f>I27/درآمد!$K$14</f>
        <v>0</v>
      </c>
      <c r="L27" s="33"/>
      <c r="M27" s="33">
        <v>0</v>
      </c>
      <c r="N27" s="33"/>
      <c r="O27" s="33">
        <v>0</v>
      </c>
      <c r="P27" s="33"/>
      <c r="Q27" s="33">
        <v>6467979319</v>
      </c>
      <c r="R27" s="33"/>
      <c r="S27" s="33">
        <v>6467979319</v>
      </c>
      <c r="U27" s="149">
        <f>S27/درآمد!$E$14</f>
        <v>1.2365598449282759E-3</v>
      </c>
    </row>
    <row r="28" spans="1:21" ht="21" customHeight="1" x14ac:dyDescent="0.45">
      <c r="A28" s="127" t="s">
        <v>163</v>
      </c>
      <c r="C28" s="81">
        <f>SUM(C10:C27)</f>
        <v>546662419516</v>
      </c>
      <c r="D28" s="33"/>
      <c r="E28" s="81">
        <f>SUM(E10:E27)</f>
        <v>34420408222</v>
      </c>
      <c r="F28" s="33"/>
      <c r="G28" s="81">
        <f>SUM(G10:G27)</f>
        <v>74623166100</v>
      </c>
      <c r="H28" s="33"/>
      <c r="I28" s="81">
        <f>SUM(I10:I27)</f>
        <v>655705993838</v>
      </c>
      <c r="J28" s="33"/>
      <c r="K28" s="113">
        <f>SUM(K10:K27)</f>
        <v>0.54243669773529735</v>
      </c>
      <c r="L28" s="33"/>
      <c r="M28" s="81">
        <f>SUM(M10:M27)</f>
        <v>2589658048609</v>
      </c>
      <c r="N28" s="33"/>
      <c r="O28" s="81">
        <f>SUM(O10:O27)</f>
        <v>-33386931057</v>
      </c>
      <c r="P28" s="33"/>
      <c r="Q28" s="81">
        <f>SUM(Q10:Q27)</f>
        <v>203922811767</v>
      </c>
      <c r="R28" s="33"/>
      <c r="S28" s="81">
        <f>SUM(S10:S27)</f>
        <v>2760193929319</v>
      </c>
      <c r="U28" s="113">
        <f>SUM(U10:U27)</f>
        <v>0.52769880806272751</v>
      </c>
    </row>
    <row r="34" spans="5:17" ht="21" customHeight="1" x14ac:dyDescent="0.45">
      <c r="E34" s="150"/>
      <c r="Q34" s="150"/>
    </row>
  </sheetData>
  <sortState ref="A10:U27">
    <sortCondition descending="1" ref="S10:S27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activeCell="K11" sqref="K11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14.28515625" style="5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</row>
    <row r="2" spans="1:13" ht="2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</row>
    <row r="3" spans="1:13" ht="21" x14ac:dyDescent="0.45">
      <c r="A3" s="157" t="str">
        <f>سهام!A3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</row>
    <row r="5" spans="1:13" ht="21" x14ac:dyDescent="0.45">
      <c r="A5" s="169" t="s">
        <v>162</v>
      </c>
      <c r="B5" s="169"/>
      <c r="C5" s="169"/>
      <c r="D5" s="169"/>
      <c r="E5" s="169"/>
      <c r="F5" s="169"/>
      <c r="G5" s="169"/>
      <c r="H5" s="169"/>
      <c r="I5" s="169"/>
    </row>
    <row r="6" spans="1:13" ht="21" x14ac:dyDescent="0.45">
      <c r="C6" s="158" t="s">
        <v>61</v>
      </c>
      <c r="D6" s="158"/>
      <c r="E6" s="158"/>
      <c r="G6" s="158" t="str">
        <f>'درآمد سرمایه گذاری در سهام'!M6</f>
        <v>از ابتدای سال مالی تا پایان تیر 1404</v>
      </c>
      <c r="H6" s="158"/>
      <c r="I6" s="158"/>
    </row>
    <row r="7" spans="1:13" ht="63" x14ac:dyDescent="0.45">
      <c r="A7" s="29" t="s">
        <v>74</v>
      </c>
      <c r="C7" s="8" t="s">
        <v>75</v>
      </c>
      <c r="D7" s="12"/>
      <c r="E7" s="8" t="s">
        <v>76</v>
      </c>
      <c r="G7" s="8" t="s">
        <v>75</v>
      </c>
      <c r="H7" s="12"/>
      <c r="I7" s="31" t="s">
        <v>135</v>
      </c>
    </row>
    <row r="8" spans="1:13" ht="21" x14ac:dyDescent="0.45">
      <c r="A8" s="20"/>
      <c r="C8" s="14" t="s">
        <v>137</v>
      </c>
      <c r="D8" s="27"/>
      <c r="E8" s="48"/>
      <c r="G8" s="14" t="s">
        <v>137</v>
      </c>
      <c r="H8" s="27"/>
      <c r="I8" s="48"/>
    </row>
    <row r="9" spans="1:13" x14ac:dyDescent="0.45">
      <c r="A9" s="86" t="s">
        <v>138</v>
      </c>
      <c r="C9" s="32">
        <v>488814060851</v>
      </c>
      <c r="D9" s="32"/>
      <c r="E9" s="97">
        <v>1</v>
      </c>
      <c r="F9" s="32"/>
      <c r="G9" s="32">
        <v>2124471118255</v>
      </c>
      <c r="H9" s="32"/>
      <c r="I9" s="97">
        <v>1</v>
      </c>
      <c r="K9" s="13"/>
      <c r="L9" s="13"/>
      <c r="M9" s="13"/>
    </row>
    <row r="10" spans="1:13" s="45" customFormat="1" ht="21" x14ac:dyDescent="0.55000000000000004">
      <c r="A10" s="35" t="s">
        <v>163</v>
      </c>
      <c r="C10" s="85">
        <f>SUM(C9:C9)</f>
        <v>488814060851</v>
      </c>
      <c r="D10" s="58"/>
      <c r="E10" s="100">
        <f>SUM(E9:E9)</f>
        <v>1</v>
      </c>
      <c r="F10" s="58"/>
      <c r="G10" s="85">
        <f>SUM(G9:G9)</f>
        <v>2124471118255</v>
      </c>
      <c r="H10" s="58"/>
      <c r="I10" s="100">
        <f>I9</f>
        <v>1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9"/>
  <sheetViews>
    <sheetView rightToLeft="1" view="pageBreakPreview" zoomScale="145" zoomScaleNormal="100" zoomScaleSheetLayoutView="145" workbookViewId="0">
      <selection activeCell="J18" sqref="J18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57" t="s">
        <v>0</v>
      </c>
      <c r="B1" s="157"/>
      <c r="C1" s="157"/>
      <c r="D1" s="157"/>
      <c r="E1" s="157"/>
    </row>
    <row r="2" spans="1:5" ht="21.75" customHeight="1" x14ac:dyDescent="0.45">
      <c r="A2" s="157" t="s">
        <v>51</v>
      </c>
      <c r="B2" s="157"/>
      <c r="C2" s="157"/>
      <c r="D2" s="157"/>
      <c r="E2" s="157"/>
    </row>
    <row r="3" spans="1:5" ht="21.75" customHeight="1" x14ac:dyDescent="0.45">
      <c r="A3" s="157" t="str">
        <f>'صورت وضعیت'!B12</f>
        <v>برای ماه منتهی به 1404/04/31</v>
      </c>
      <c r="B3" s="157"/>
      <c r="C3" s="157"/>
      <c r="D3" s="157"/>
      <c r="E3" s="157"/>
    </row>
    <row r="5" spans="1:5" ht="21.75" customHeight="1" x14ac:dyDescent="0.45">
      <c r="A5" s="169" t="s">
        <v>142</v>
      </c>
      <c r="B5" s="169"/>
      <c r="C5" s="169"/>
      <c r="D5" s="169"/>
      <c r="E5" s="169"/>
    </row>
    <row r="6" spans="1:5" ht="21.75" customHeight="1" x14ac:dyDescent="0.45">
      <c r="A6" s="27"/>
      <c r="C6" s="28" t="s">
        <v>61</v>
      </c>
      <c r="E6" s="29" t="str">
        <f>سهام!Q6</f>
        <v>1404/04/31</v>
      </c>
    </row>
    <row r="7" spans="1:5" ht="21.75" customHeight="1" x14ac:dyDescent="0.45">
      <c r="A7" s="20"/>
      <c r="C7" s="20" t="s">
        <v>149</v>
      </c>
      <c r="E7" s="20" t="s">
        <v>149</v>
      </c>
    </row>
    <row r="8" spans="1:5" ht="21.75" customHeight="1" x14ac:dyDescent="0.45">
      <c r="A8" s="84" t="s">
        <v>105</v>
      </c>
      <c r="B8" s="27"/>
      <c r="C8" s="2">
        <v>0</v>
      </c>
      <c r="D8" s="27"/>
      <c r="E8" s="2">
        <v>730116755</v>
      </c>
    </row>
    <row r="9" spans="1:5" ht="21.75" customHeight="1" x14ac:dyDescent="0.45">
      <c r="A9" s="35" t="s">
        <v>163</v>
      </c>
      <c r="C9" s="83">
        <f>SUM(C8)</f>
        <v>0</v>
      </c>
      <c r="E9" s="83">
        <f>SUM(E8:E8)</f>
        <v>730116755</v>
      </c>
    </row>
  </sheetData>
  <sortState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14"/>
  <sheetViews>
    <sheetView rightToLeft="1" view="pageBreakPreview" topLeftCell="A4" zoomScale="115" zoomScaleNormal="100" zoomScaleSheetLayoutView="115" workbookViewId="0">
      <selection activeCell="I22" sqref="I22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183" t="s">
        <v>0</v>
      </c>
      <c r="B1" s="183"/>
      <c r="C1" s="183"/>
      <c r="D1" s="183"/>
      <c r="E1" s="183"/>
      <c r="F1" s="183"/>
      <c r="G1" s="183"/>
      <c r="H1" s="183"/>
    </row>
    <row r="2" spans="1:10" ht="21" x14ac:dyDescent="0.45">
      <c r="A2" s="183" t="str">
        <f>'[1]سود اوراق بهادار و سپرده بانکی'!A3:S3</f>
        <v>صورت وضعیت درآمدها</v>
      </c>
      <c r="B2" s="183"/>
      <c r="C2" s="183"/>
      <c r="D2" s="183"/>
      <c r="E2" s="183"/>
      <c r="F2" s="183"/>
      <c r="G2" s="183"/>
      <c r="H2" s="183"/>
    </row>
    <row r="3" spans="1:10" ht="21" x14ac:dyDescent="0.45">
      <c r="A3" s="183" t="str">
        <f>سهام!A3</f>
        <v>برای ماه منتهی به 1404/04/31</v>
      </c>
      <c r="B3" s="183"/>
      <c r="C3" s="183"/>
      <c r="D3" s="183"/>
      <c r="E3" s="183"/>
      <c r="F3" s="183"/>
      <c r="G3" s="183"/>
      <c r="H3" s="183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184" t="s">
        <v>69</v>
      </c>
      <c r="B5" s="184"/>
      <c r="C5" s="184"/>
      <c r="D5" s="184"/>
      <c r="E5" s="184"/>
      <c r="F5" s="184"/>
      <c r="G5" s="184"/>
      <c r="H5" s="184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70</v>
      </c>
      <c r="B7" s="3" t="s">
        <v>71</v>
      </c>
      <c r="C7" s="3" t="s">
        <v>72</v>
      </c>
      <c r="D7" s="3" t="s">
        <v>15</v>
      </c>
      <c r="E7" s="3" t="s">
        <v>90</v>
      </c>
      <c r="F7" s="3" t="s">
        <v>91</v>
      </c>
      <c r="G7" s="3" t="s">
        <v>140</v>
      </c>
      <c r="H7" s="3" t="s">
        <v>141</v>
      </c>
    </row>
    <row r="8" spans="1:10" ht="37.5" x14ac:dyDescent="0.45">
      <c r="A8" s="4" t="s">
        <v>92</v>
      </c>
      <c r="B8" s="4" t="s">
        <v>73</v>
      </c>
      <c r="C8" s="4" t="s">
        <v>37</v>
      </c>
      <c r="D8" s="4">
        <v>500000</v>
      </c>
      <c r="E8" s="4">
        <f>D8*1000000</f>
        <v>500000000000</v>
      </c>
      <c r="F8" s="4">
        <v>2806093557</v>
      </c>
      <c r="G8" s="99">
        <v>0.23</v>
      </c>
      <c r="H8" s="98">
        <v>0.40200000000000002</v>
      </c>
      <c r="I8" s="104">
        <v>90519147</v>
      </c>
      <c r="J8" s="13"/>
    </row>
    <row r="9" spans="1:10" ht="37.5" x14ac:dyDescent="0.45">
      <c r="A9" s="4" t="s">
        <v>92</v>
      </c>
      <c r="B9" s="4" t="s">
        <v>73</v>
      </c>
      <c r="C9" s="4" t="s">
        <v>29</v>
      </c>
      <c r="D9" s="4">
        <v>1500000</v>
      </c>
      <c r="E9" s="4">
        <f>D9*1000000</f>
        <v>1500000000000</v>
      </c>
      <c r="F9" s="4">
        <v>1387648877</v>
      </c>
      <c r="G9" s="99">
        <v>0.23</v>
      </c>
      <c r="H9" s="99">
        <v>0.29899999999999999</v>
      </c>
      <c r="I9" s="104">
        <v>44762867</v>
      </c>
      <c r="J9" s="13"/>
    </row>
    <row r="10" spans="1:10" ht="35.25" customHeight="1" x14ac:dyDescent="0.45">
      <c r="A10" s="4" t="s">
        <v>92</v>
      </c>
      <c r="B10" s="4" t="s">
        <v>73</v>
      </c>
      <c r="C10" s="4" t="s">
        <v>112</v>
      </c>
      <c r="D10" s="4">
        <v>1499971</v>
      </c>
      <c r="E10" s="4">
        <v>1499971000000</v>
      </c>
      <c r="F10" s="4">
        <v>10921555967</v>
      </c>
      <c r="G10" s="99">
        <v>0.23</v>
      </c>
      <c r="H10" s="99">
        <v>0.35499999999999998</v>
      </c>
      <c r="I10" s="104">
        <v>352308257</v>
      </c>
      <c r="J10" s="13"/>
    </row>
    <row r="11" spans="1:10" ht="37.5" x14ac:dyDescent="0.45">
      <c r="A11" s="4" t="s">
        <v>92</v>
      </c>
      <c r="B11" s="4" t="s">
        <v>73</v>
      </c>
      <c r="C11" s="4" t="s">
        <v>113</v>
      </c>
      <c r="D11" s="4">
        <v>1500000</v>
      </c>
      <c r="E11" s="4">
        <v>1500000000000</v>
      </c>
      <c r="F11" s="4">
        <v>11516712319</v>
      </c>
      <c r="G11" s="99">
        <v>0.23</v>
      </c>
      <c r="H11" s="99">
        <v>0.36</v>
      </c>
      <c r="I11" s="104">
        <v>371506849</v>
      </c>
      <c r="J11" s="13"/>
    </row>
    <row r="12" spans="1:10" ht="37.5" x14ac:dyDescent="0.45">
      <c r="A12" s="4" t="s">
        <v>92</v>
      </c>
      <c r="B12" s="4" t="s">
        <v>73</v>
      </c>
      <c r="C12" s="4" t="s">
        <v>128</v>
      </c>
      <c r="D12" s="25">
        <v>3000000</v>
      </c>
      <c r="E12" s="4">
        <v>3000000000000</v>
      </c>
      <c r="F12" s="4">
        <v>23909917801</v>
      </c>
      <c r="G12" s="99">
        <v>0.23</v>
      </c>
      <c r="H12" s="99">
        <v>0.35199999999999998</v>
      </c>
      <c r="I12" s="104">
        <v>771287671</v>
      </c>
      <c r="J12" s="13"/>
    </row>
    <row r="13" spans="1:10" ht="37.5" x14ac:dyDescent="0.45">
      <c r="A13" s="4" t="s">
        <v>92</v>
      </c>
      <c r="B13" s="4" t="s">
        <v>73</v>
      </c>
      <c r="C13" s="4" t="s">
        <v>167</v>
      </c>
      <c r="D13" s="25">
        <v>2000000</v>
      </c>
      <c r="E13" s="4">
        <v>2000000000000</v>
      </c>
      <c r="F13" s="4">
        <v>14143813674</v>
      </c>
      <c r="G13" s="99">
        <v>0.23</v>
      </c>
      <c r="H13" s="99">
        <v>0.35200570225715633</v>
      </c>
      <c r="I13" s="104">
        <v>456252054</v>
      </c>
      <c r="J13" s="13"/>
    </row>
    <row r="14" spans="1:10" x14ac:dyDescent="0.45">
      <c r="I14" s="104"/>
      <c r="J14" s="13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0"/>
  <sheetViews>
    <sheetView rightToLeft="1" view="pageBreakPreview" zoomScale="60" zoomScaleNormal="100" workbookViewId="0">
      <selection activeCell="Y40" sqref="Y40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21" customHeight="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21" customHeight="1" x14ac:dyDescent="0.45">
      <c r="A3" s="157" t="s">
        <v>169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5" spans="1:19" ht="21" customHeight="1" x14ac:dyDescent="0.45">
      <c r="A5" s="185" t="s">
        <v>63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</row>
    <row r="6" spans="1:19" ht="21" customHeight="1" x14ac:dyDescent="0.45">
      <c r="A6" s="158" t="s">
        <v>52</v>
      </c>
      <c r="I6" s="158" t="s">
        <v>61</v>
      </c>
      <c r="J6" s="158"/>
      <c r="K6" s="158"/>
      <c r="L6" s="158"/>
      <c r="M6" s="158"/>
      <c r="O6" s="158" t="str">
        <f>'درآمد سرمایه گذاری در سهام'!M6</f>
        <v>از ابتدای سال مالی تا پایان تیر 1404</v>
      </c>
      <c r="P6" s="158"/>
      <c r="Q6" s="158"/>
      <c r="R6" s="158"/>
      <c r="S6" s="158"/>
    </row>
    <row r="7" spans="1:19" ht="63" x14ac:dyDescent="0.45">
      <c r="A7" s="158"/>
      <c r="C7" s="125" t="s">
        <v>183</v>
      </c>
      <c r="D7" s="6"/>
      <c r="E7" s="125" t="s">
        <v>184</v>
      </c>
      <c r="G7" s="125" t="s">
        <v>185</v>
      </c>
      <c r="I7" s="8" t="s">
        <v>186</v>
      </c>
      <c r="J7" s="53"/>
      <c r="K7" s="8" t="s">
        <v>77</v>
      </c>
      <c r="L7" s="53"/>
      <c r="M7" s="8" t="s">
        <v>187</v>
      </c>
      <c r="O7" s="8" t="s">
        <v>186</v>
      </c>
      <c r="P7" s="53"/>
      <c r="Q7" s="8" t="s">
        <v>77</v>
      </c>
      <c r="R7" s="53"/>
      <c r="S7" s="8" t="s">
        <v>187</v>
      </c>
    </row>
    <row r="8" spans="1:19" ht="21" customHeight="1" x14ac:dyDescent="0.45">
      <c r="A8" s="123"/>
      <c r="C8" s="126"/>
      <c r="D8" s="6"/>
      <c r="E8" s="126"/>
      <c r="G8" s="55" t="s">
        <v>137</v>
      </c>
      <c r="I8" s="55" t="s">
        <v>137</v>
      </c>
      <c r="J8" s="54"/>
      <c r="K8" s="55" t="s">
        <v>137</v>
      </c>
      <c r="L8" s="54"/>
      <c r="M8" s="55" t="s">
        <v>137</v>
      </c>
      <c r="O8" s="55" t="s">
        <v>137</v>
      </c>
      <c r="P8" s="54"/>
      <c r="Q8" s="55" t="s">
        <v>137</v>
      </c>
      <c r="R8" s="54"/>
      <c r="S8" s="55" t="s">
        <v>137</v>
      </c>
    </row>
    <row r="9" spans="1:19" ht="21" customHeight="1" x14ac:dyDescent="0.45">
      <c r="A9" s="17" t="s">
        <v>129</v>
      </c>
      <c r="C9" s="23" t="s">
        <v>182</v>
      </c>
      <c r="D9" s="23"/>
      <c r="E9" s="54">
        <v>459654776</v>
      </c>
      <c r="F9" s="54"/>
      <c r="G9" s="54">
        <v>34</v>
      </c>
      <c r="I9" s="14">
        <v>15628262384</v>
      </c>
      <c r="J9" s="14"/>
      <c r="K9" s="14">
        <v>2222114863</v>
      </c>
      <c r="L9" s="14"/>
      <c r="M9" s="14">
        <f>I9-K9</f>
        <v>13406147521</v>
      </c>
      <c r="N9" s="14"/>
      <c r="O9" s="14">
        <v>15628262384</v>
      </c>
      <c r="P9" s="14"/>
      <c r="Q9" s="14">
        <v>2222114863</v>
      </c>
      <c r="R9" s="14"/>
      <c r="S9" s="14">
        <v>13406147521</v>
      </c>
    </row>
    <row r="10" spans="1:19" ht="21" customHeight="1" x14ac:dyDescent="0.45">
      <c r="A10" s="105" t="s">
        <v>163</v>
      </c>
      <c r="C10" s="1"/>
      <c r="D10" s="1"/>
      <c r="E10" s="14"/>
      <c r="G10" s="123"/>
      <c r="I10" s="36">
        <f>SUM(I9:I9)</f>
        <v>15628262384</v>
      </c>
      <c r="J10" s="32"/>
      <c r="K10" s="36">
        <f>SUM(K9:K9)</f>
        <v>2222114863</v>
      </c>
      <c r="L10" s="32"/>
      <c r="M10" s="36">
        <f>SUM(M9:M9)</f>
        <v>13406147521</v>
      </c>
      <c r="N10" s="32"/>
      <c r="O10" s="36">
        <f>SUM(O9:O9)</f>
        <v>15628262384</v>
      </c>
      <c r="P10" s="32"/>
      <c r="Q10" s="36">
        <f>SUM(Q9:Q9)</f>
        <v>2222114863</v>
      </c>
      <c r="R10" s="32"/>
      <c r="S10" s="36">
        <f>SUM(S9:S9)</f>
        <v>13406147521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27"/>
  <sheetViews>
    <sheetView rightToLeft="1" view="pageBreakPreview" topLeftCell="A4" zoomScale="91" zoomScaleNormal="100" zoomScaleSheetLayoutView="91" workbookViewId="0">
      <selection activeCell="I23" sqref="I9:I23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21" customHeight="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21" customHeight="1" x14ac:dyDescent="0.45">
      <c r="A3" s="157" t="s">
        <v>169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5" spans="1:19" ht="21" customHeight="1" x14ac:dyDescent="0.45">
      <c r="A5" s="185" t="s">
        <v>78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</row>
    <row r="6" spans="1:19" ht="21" customHeight="1" x14ac:dyDescent="0.45">
      <c r="A6" s="158" t="s">
        <v>52</v>
      </c>
      <c r="I6" s="158" t="s">
        <v>61</v>
      </c>
      <c r="J6" s="158"/>
      <c r="K6" s="158"/>
      <c r="L6" s="158"/>
      <c r="M6" s="158"/>
      <c r="O6" s="158" t="str">
        <f>'درآمد سرمایه گذاری در سهام'!M6</f>
        <v>از ابتدای سال مالی تا پایان تیر 1404</v>
      </c>
      <c r="P6" s="158"/>
      <c r="Q6" s="158"/>
      <c r="R6" s="158"/>
      <c r="S6" s="158"/>
    </row>
    <row r="7" spans="1:19" ht="42" x14ac:dyDescent="0.45">
      <c r="A7" s="158"/>
      <c r="C7" s="21" t="s">
        <v>79</v>
      </c>
      <c r="D7" s="6"/>
      <c r="E7" s="21" t="s">
        <v>25</v>
      </c>
      <c r="G7" s="21" t="s">
        <v>150</v>
      </c>
      <c r="I7" s="8" t="s">
        <v>80</v>
      </c>
      <c r="J7" s="53"/>
      <c r="K7" s="8" t="s">
        <v>77</v>
      </c>
      <c r="L7" s="53"/>
      <c r="M7" s="8" t="s">
        <v>81</v>
      </c>
      <c r="O7" s="8" t="s">
        <v>80</v>
      </c>
      <c r="P7" s="53"/>
      <c r="Q7" s="8" t="s">
        <v>77</v>
      </c>
      <c r="R7" s="53"/>
      <c r="S7" s="8" t="s">
        <v>81</v>
      </c>
    </row>
    <row r="8" spans="1:19" ht="21" customHeight="1" x14ac:dyDescent="0.45">
      <c r="A8" s="20"/>
      <c r="C8" s="48"/>
      <c r="D8" s="6"/>
      <c r="E8" s="48"/>
      <c r="G8" s="55" t="s">
        <v>139</v>
      </c>
      <c r="I8" s="55" t="s">
        <v>137</v>
      </c>
      <c r="J8" s="54"/>
      <c r="K8" s="55" t="s">
        <v>137</v>
      </c>
      <c r="L8" s="54"/>
      <c r="M8" s="55" t="s">
        <v>137</v>
      </c>
      <c r="O8" s="55" t="s">
        <v>137</v>
      </c>
      <c r="P8" s="54"/>
      <c r="Q8" s="55" t="s">
        <v>137</v>
      </c>
      <c r="R8" s="54"/>
      <c r="S8" s="55" t="s">
        <v>137</v>
      </c>
    </row>
    <row r="9" spans="1:19" ht="21" customHeight="1" x14ac:dyDescent="0.45">
      <c r="A9" s="17" t="s">
        <v>130</v>
      </c>
      <c r="C9" s="23"/>
      <c r="D9" s="23"/>
      <c r="E9" s="54" t="s">
        <v>132</v>
      </c>
      <c r="F9" s="54"/>
      <c r="G9" s="103">
        <v>23</v>
      </c>
      <c r="I9" s="14">
        <v>53358813690</v>
      </c>
      <c r="J9" s="14"/>
      <c r="K9" s="14">
        <v>0</v>
      </c>
      <c r="L9" s="14"/>
      <c r="M9" s="14">
        <v>53358813690</v>
      </c>
      <c r="N9" s="14"/>
      <c r="O9" s="14">
        <v>110140630104</v>
      </c>
      <c r="P9" s="14"/>
      <c r="Q9" s="14">
        <v>0</v>
      </c>
      <c r="R9" s="14"/>
      <c r="S9" s="14">
        <v>110140630104</v>
      </c>
    </row>
    <row r="10" spans="1:19" ht="21" customHeight="1" x14ac:dyDescent="0.45">
      <c r="A10" s="17" t="s">
        <v>124</v>
      </c>
      <c r="C10" s="23"/>
      <c r="D10" s="6"/>
      <c r="E10" s="52" t="s">
        <v>127</v>
      </c>
      <c r="G10" s="103">
        <v>23</v>
      </c>
      <c r="I10" s="14">
        <v>80453917801</v>
      </c>
      <c r="K10" s="14">
        <v>0</v>
      </c>
      <c r="M10" s="14">
        <v>80453917801</v>
      </c>
      <c r="O10" s="14">
        <v>337617821888</v>
      </c>
      <c r="Q10" s="14">
        <v>0</v>
      </c>
      <c r="S10" s="14">
        <v>337617821888</v>
      </c>
    </row>
    <row r="11" spans="1:19" ht="21" customHeight="1" x14ac:dyDescent="0.45">
      <c r="A11" s="17" t="s">
        <v>125</v>
      </c>
      <c r="C11" s="23"/>
      <c r="D11" s="6"/>
      <c r="E11" s="52" t="s">
        <v>175</v>
      </c>
      <c r="G11" s="103">
        <v>23</v>
      </c>
      <c r="I11" s="14">
        <v>55162530892</v>
      </c>
      <c r="K11" s="14">
        <v>0</v>
      </c>
      <c r="M11" s="14">
        <v>55162530892</v>
      </c>
      <c r="O11" s="14">
        <v>145385753399</v>
      </c>
      <c r="Q11" s="14">
        <v>0</v>
      </c>
      <c r="S11" s="14">
        <v>145385753399</v>
      </c>
    </row>
    <row r="12" spans="1:19" ht="21" customHeight="1" x14ac:dyDescent="0.45">
      <c r="A12" s="17" t="s">
        <v>117</v>
      </c>
      <c r="C12" s="23"/>
      <c r="D12" s="6"/>
      <c r="E12" s="52" t="s">
        <v>121</v>
      </c>
      <c r="G12" s="103">
        <v>18</v>
      </c>
      <c r="I12" s="14">
        <v>39294985649</v>
      </c>
      <c r="K12" s="14">
        <v>0</v>
      </c>
      <c r="M12" s="14">
        <v>39294985649</v>
      </c>
      <c r="O12" s="14">
        <v>200673214752</v>
      </c>
      <c r="Q12" s="14">
        <v>0</v>
      </c>
      <c r="S12" s="14">
        <v>200673214752</v>
      </c>
    </row>
    <row r="13" spans="1:19" ht="21" customHeight="1" x14ac:dyDescent="0.45">
      <c r="A13" s="17" t="s">
        <v>99</v>
      </c>
      <c r="C13" s="23"/>
      <c r="D13" s="23"/>
      <c r="E13" s="54" t="s">
        <v>104</v>
      </c>
      <c r="F13" s="54"/>
      <c r="G13" s="103">
        <v>23</v>
      </c>
      <c r="I13" s="14">
        <v>69796602974</v>
      </c>
      <c r="K13" s="14">
        <v>0</v>
      </c>
      <c r="M13" s="14">
        <v>69796602974</v>
      </c>
      <c r="O13" s="14">
        <v>337495876653</v>
      </c>
      <c r="Q13" s="14">
        <v>0</v>
      </c>
      <c r="S13" s="14">
        <v>337495876653</v>
      </c>
    </row>
    <row r="14" spans="1:19" ht="21" customHeight="1" x14ac:dyDescent="0.45">
      <c r="A14" s="17" t="s">
        <v>94</v>
      </c>
      <c r="C14" s="23"/>
      <c r="D14" s="23"/>
      <c r="E14" s="54" t="s">
        <v>96</v>
      </c>
      <c r="F14" s="54"/>
      <c r="G14" s="103">
        <v>23</v>
      </c>
      <c r="I14" s="14">
        <v>40117071031</v>
      </c>
      <c r="K14" s="14">
        <v>0</v>
      </c>
      <c r="M14" s="14">
        <v>40117071031</v>
      </c>
      <c r="O14" s="14">
        <v>201841958998</v>
      </c>
      <c r="Q14" s="14">
        <v>0</v>
      </c>
      <c r="S14" s="14">
        <v>201841958998</v>
      </c>
    </row>
    <row r="15" spans="1:19" ht="21" customHeight="1" x14ac:dyDescent="0.45">
      <c r="A15" s="17" t="s">
        <v>116</v>
      </c>
      <c r="C15" s="23"/>
      <c r="D15" s="6"/>
      <c r="E15" s="54" t="s">
        <v>119</v>
      </c>
      <c r="G15" s="103">
        <v>23</v>
      </c>
      <c r="I15" s="14">
        <v>411750794</v>
      </c>
      <c r="K15" s="14">
        <v>0</v>
      </c>
      <c r="M15" s="14">
        <v>411750794</v>
      </c>
      <c r="O15" s="14">
        <v>46415055412</v>
      </c>
      <c r="Q15" s="14">
        <v>0</v>
      </c>
      <c r="S15" s="14">
        <v>46415055412</v>
      </c>
    </row>
    <row r="16" spans="1:19" ht="21" customHeight="1" x14ac:dyDescent="0.45">
      <c r="A16" s="17" t="s">
        <v>32</v>
      </c>
      <c r="C16" s="23"/>
      <c r="D16" s="6"/>
      <c r="E16" s="54" t="s">
        <v>34</v>
      </c>
      <c r="G16" s="103">
        <v>23</v>
      </c>
      <c r="I16" s="14">
        <v>10496094234</v>
      </c>
      <c r="K16" s="14">
        <v>0</v>
      </c>
      <c r="M16" s="14">
        <v>10496094234</v>
      </c>
      <c r="O16" s="14">
        <v>51786276967</v>
      </c>
      <c r="Q16" s="14">
        <v>0</v>
      </c>
      <c r="S16" s="14">
        <v>51786276967</v>
      </c>
    </row>
    <row r="17" spans="1:19" ht="21" customHeight="1" x14ac:dyDescent="0.45">
      <c r="A17" s="17" t="s">
        <v>37</v>
      </c>
      <c r="C17" s="6"/>
      <c r="D17" s="6"/>
      <c r="E17" s="52" t="s">
        <v>39</v>
      </c>
      <c r="G17" s="103">
        <v>23</v>
      </c>
      <c r="I17" s="14">
        <v>12658679200</v>
      </c>
      <c r="K17" s="14">
        <v>0</v>
      </c>
      <c r="M17" s="14">
        <v>12658679200</v>
      </c>
      <c r="O17" s="14">
        <v>82071885168</v>
      </c>
      <c r="Q17" s="14">
        <v>0</v>
      </c>
      <c r="S17" s="14">
        <v>82071885168</v>
      </c>
    </row>
    <row r="18" spans="1:19" ht="21" customHeight="1" x14ac:dyDescent="0.45">
      <c r="A18" s="17" t="s">
        <v>97</v>
      </c>
      <c r="C18" s="23"/>
      <c r="D18" s="23"/>
      <c r="E18" s="54" t="s">
        <v>101</v>
      </c>
      <c r="F18" s="54"/>
      <c r="G18" s="103">
        <v>23</v>
      </c>
      <c r="I18" s="14">
        <v>39847376904</v>
      </c>
      <c r="K18" s="14">
        <v>0</v>
      </c>
      <c r="M18" s="14">
        <v>39847376904</v>
      </c>
      <c r="O18" s="14">
        <v>197315549098</v>
      </c>
      <c r="Q18" s="14">
        <v>0</v>
      </c>
      <c r="S18" s="14">
        <v>197315549098</v>
      </c>
    </row>
    <row r="19" spans="1:19" ht="21" customHeight="1" x14ac:dyDescent="0.45">
      <c r="A19" s="17" t="s">
        <v>29</v>
      </c>
      <c r="C19" s="23"/>
      <c r="D19" s="6"/>
      <c r="E19" s="52" t="s">
        <v>31</v>
      </c>
      <c r="G19" s="103">
        <v>23</v>
      </c>
      <c r="I19" s="14">
        <v>30645487049</v>
      </c>
      <c r="K19" s="14">
        <v>0</v>
      </c>
      <c r="M19" s="14">
        <v>30645487049</v>
      </c>
      <c r="O19" s="14">
        <v>163308663512</v>
      </c>
      <c r="Q19" s="14">
        <v>0</v>
      </c>
      <c r="S19" s="14">
        <v>163308663512</v>
      </c>
    </row>
    <row r="20" spans="1:19" ht="21" customHeight="1" x14ac:dyDescent="0.45">
      <c r="A20" s="17" t="s">
        <v>35</v>
      </c>
      <c r="C20" s="23"/>
      <c r="D20" s="6"/>
      <c r="E20" s="54" t="s">
        <v>174</v>
      </c>
      <c r="F20" s="54"/>
      <c r="G20" s="103">
        <v>20.5</v>
      </c>
      <c r="I20" s="14">
        <v>11410699910</v>
      </c>
      <c r="J20" s="14"/>
      <c r="K20" s="14">
        <v>0</v>
      </c>
      <c r="L20" s="14"/>
      <c r="M20" s="14">
        <v>11410699910</v>
      </c>
      <c r="N20" s="14"/>
      <c r="O20" s="14">
        <v>156899942683</v>
      </c>
      <c r="P20" s="14"/>
      <c r="Q20" s="14">
        <v>0</v>
      </c>
      <c r="R20" s="14"/>
      <c r="S20" s="14">
        <v>156899942683</v>
      </c>
    </row>
    <row r="21" spans="1:19" ht="21" customHeight="1" x14ac:dyDescent="0.45">
      <c r="A21" s="17" t="s">
        <v>108</v>
      </c>
      <c r="C21" s="23"/>
      <c r="D21" s="23"/>
      <c r="E21" s="54" t="s">
        <v>111</v>
      </c>
      <c r="F21" s="54"/>
      <c r="G21" s="103">
        <v>18</v>
      </c>
      <c r="I21" s="14">
        <v>9598348785</v>
      </c>
      <c r="K21" s="14">
        <v>0</v>
      </c>
      <c r="M21" s="14">
        <v>9598348785</v>
      </c>
      <c r="O21" s="14">
        <v>48898342956</v>
      </c>
      <c r="Q21" s="14">
        <v>0</v>
      </c>
      <c r="S21" s="14">
        <v>48898342956</v>
      </c>
    </row>
    <row r="22" spans="1:19" ht="21" customHeight="1" x14ac:dyDescent="0.45">
      <c r="A22" s="17" t="s">
        <v>107</v>
      </c>
      <c r="C22" s="6"/>
      <c r="D22" s="23"/>
      <c r="E22" s="54" t="s">
        <v>110</v>
      </c>
      <c r="F22" s="54"/>
      <c r="G22" s="103">
        <v>18</v>
      </c>
      <c r="I22" s="14">
        <v>63919653992</v>
      </c>
      <c r="J22" s="14"/>
      <c r="K22" s="14">
        <v>0</v>
      </c>
      <c r="L22" s="14"/>
      <c r="M22" s="14">
        <v>63919653992</v>
      </c>
      <c r="N22" s="14"/>
      <c r="O22" s="14">
        <v>325635714280</v>
      </c>
      <c r="P22" s="14"/>
      <c r="Q22" s="14">
        <v>0</v>
      </c>
      <c r="R22" s="14"/>
      <c r="S22" s="14">
        <v>325635714280</v>
      </c>
    </row>
    <row r="23" spans="1:19" ht="21" customHeight="1" x14ac:dyDescent="0.45">
      <c r="A23" s="17" t="s">
        <v>106</v>
      </c>
      <c r="C23" s="23"/>
      <c r="D23" s="23"/>
      <c r="E23" s="54" t="s">
        <v>110</v>
      </c>
      <c r="F23" s="54"/>
      <c r="G23" s="103">
        <v>18</v>
      </c>
      <c r="I23" s="14">
        <v>29490406611</v>
      </c>
      <c r="K23" s="14">
        <v>0</v>
      </c>
      <c r="M23" s="14">
        <v>29490406611</v>
      </c>
      <c r="O23" s="14">
        <v>150237509458</v>
      </c>
      <c r="Q23" s="14">
        <v>0</v>
      </c>
      <c r="S23" s="14">
        <v>150237509458</v>
      </c>
    </row>
    <row r="24" spans="1:19" ht="21" customHeight="1" x14ac:dyDescent="0.45">
      <c r="A24" s="17" t="s">
        <v>115</v>
      </c>
      <c r="C24" s="23"/>
      <c r="D24" s="23"/>
      <c r="E24" s="54" t="s">
        <v>118</v>
      </c>
      <c r="F24" s="54"/>
      <c r="G24" s="103">
        <v>17</v>
      </c>
      <c r="I24" s="14">
        <v>0</v>
      </c>
      <c r="J24" s="14"/>
      <c r="K24" s="14">
        <v>0</v>
      </c>
      <c r="L24" s="14"/>
      <c r="M24" s="14">
        <v>0</v>
      </c>
      <c r="N24" s="14"/>
      <c r="O24" s="14">
        <v>11290528897</v>
      </c>
      <c r="P24" s="14"/>
      <c r="Q24" s="14">
        <v>0</v>
      </c>
      <c r="R24" s="14"/>
      <c r="S24" s="14">
        <v>11290528897</v>
      </c>
    </row>
    <row r="25" spans="1:19" ht="21" customHeight="1" x14ac:dyDescent="0.45">
      <c r="A25" s="1" t="s">
        <v>98</v>
      </c>
      <c r="C25" s="23"/>
      <c r="D25" s="6"/>
      <c r="E25" s="52" t="s">
        <v>102</v>
      </c>
      <c r="G25" s="103">
        <v>18</v>
      </c>
      <c r="I25" s="14">
        <v>0</v>
      </c>
      <c r="K25" s="14">
        <v>0</v>
      </c>
      <c r="M25" s="14">
        <v>0</v>
      </c>
      <c r="O25" s="14">
        <v>22643324384</v>
      </c>
      <c r="Q25" s="14">
        <v>0</v>
      </c>
      <c r="S25" s="14">
        <v>22643324384</v>
      </c>
    </row>
    <row r="26" spans="1:19" ht="21" customHeight="1" x14ac:dyDescent="0.45">
      <c r="A26" s="1" t="s">
        <v>138</v>
      </c>
      <c r="G26" s="103"/>
      <c r="I26" s="14">
        <v>488814060851</v>
      </c>
      <c r="J26" s="14"/>
      <c r="K26" s="14">
        <v>-72379538</v>
      </c>
      <c r="L26" s="14"/>
      <c r="M26" s="14">
        <v>488886440389</v>
      </c>
      <c r="N26" s="14"/>
      <c r="O26" s="14">
        <v>2124471118255</v>
      </c>
      <c r="P26" s="14"/>
      <c r="Q26" s="14">
        <v>2029366808</v>
      </c>
      <c r="R26" s="14"/>
      <c r="S26" s="14">
        <v>2122441751447</v>
      </c>
    </row>
    <row r="27" spans="1:19" ht="21" customHeight="1" x14ac:dyDescent="0.45">
      <c r="A27" s="105" t="s">
        <v>163</v>
      </c>
      <c r="C27" s="1"/>
      <c r="D27" s="1"/>
      <c r="E27" s="14"/>
      <c r="G27" s="20"/>
      <c r="I27" s="36">
        <f>SUM(I9:I26)</f>
        <v>1035476480367</v>
      </c>
      <c r="J27" s="32"/>
      <c r="K27" s="36">
        <f>SUM(K9:K26)</f>
        <v>-72379538</v>
      </c>
      <c r="L27" s="32"/>
      <c r="M27" s="36">
        <f>SUM(M9:M26)</f>
        <v>1035548859905</v>
      </c>
      <c r="N27" s="32"/>
      <c r="O27" s="36">
        <f>SUM(O9:O26)</f>
        <v>4714129166864</v>
      </c>
      <c r="P27" s="32"/>
      <c r="Q27" s="36">
        <f>SUM(Q9:Q26)</f>
        <v>2029366808</v>
      </c>
      <c r="R27" s="32"/>
      <c r="S27" s="36">
        <f>SUM(S9:S26)</f>
        <v>4712099800056</v>
      </c>
    </row>
  </sheetData>
  <sortState ref="A9:S27">
    <sortCondition descending="1" ref="S9:S27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1"/>
  <sheetViews>
    <sheetView rightToLeft="1" view="pageBreakPreview" zoomScaleNormal="100" zoomScaleSheetLayoutView="100" workbookViewId="0">
      <selection activeCell="T26" sqref="T26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2.5" customHeight="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2.5" customHeight="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5" spans="1:13" ht="22.5" customHeight="1" x14ac:dyDescent="0.45">
      <c r="A5" s="185" t="s">
        <v>82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3" ht="22.5" customHeight="1" x14ac:dyDescent="0.45">
      <c r="A6" s="180" t="s">
        <v>52</v>
      </c>
      <c r="C6" s="180" t="s">
        <v>61</v>
      </c>
      <c r="D6" s="180"/>
      <c r="E6" s="180"/>
      <c r="F6" s="180"/>
      <c r="G6" s="180"/>
      <c r="I6" s="180" t="str">
        <f>'درآمد سرمایه گذاری در سهام'!M6</f>
        <v>از ابتدای سال مالی تا پایان تیر 1404</v>
      </c>
      <c r="J6" s="180"/>
      <c r="K6" s="180"/>
      <c r="L6" s="180"/>
      <c r="M6" s="180"/>
    </row>
    <row r="7" spans="1:13" ht="22.5" customHeight="1" x14ac:dyDescent="0.45">
      <c r="A7" s="180"/>
      <c r="C7" s="8" t="s">
        <v>80</v>
      </c>
      <c r="D7" s="70"/>
      <c r="E7" s="8" t="s">
        <v>77</v>
      </c>
      <c r="F7" s="70"/>
      <c r="G7" s="8" t="s">
        <v>81</v>
      </c>
      <c r="I7" s="8" t="s">
        <v>80</v>
      </c>
      <c r="J7" s="70"/>
      <c r="K7" s="8" t="s">
        <v>77</v>
      </c>
      <c r="L7" s="70"/>
      <c r="M7" s="8" t="s">
        <v>81</v>
      </c>
    </row>
    <row r="8" spans="1:13" ht="22.5" customHeight="1" x14ac:dyDescent="0.45">
      <c r="A8" s="20"/>
      <c r="C8" s="55" t="s">
        <v>137</v>
      </c>
      <c r="D8" s="14"/>
      <c r="E8" s="55" t="s">
        <v>137</v>
      </c>
      <c r="F8" s="14"/>
      <c r="G8" s="55" t="s">
        <v>137</v>
      </c>
      <c r="I8" s="55" t="s">
        <v>137</v>
      </c>
      <c r="J8" s="14"/>
      <c r="K8" s="55" t="s">
        <v>137</v>
      </c>
      <c r="L8" s="14"/>
      <c r="M8" s="55" t="s">
        <v>137</v>
      </c>
    </row>
    <row r="9" spans="1:13" ht="22.5" customHeight="1" x14ac:dyDescent="0.45">
      <c r="A9" s="82" t="s">
        <v>138</v>
      </c>
      <c r="C9" s="33">
        <v>488814060851</v>
      </c>
      <c r="D9" s="33"/>
      <c r="E9" s="14">
        <v>-72379538</v>
      </c>
      <c r="F9" s="33"/>
      <c r="G9" s="33">
        <v>488886440389</v>
      </c>
      <c r="H9" s="33"/>
      <c r="I9" s="33">
        <v>2124471118255</v>
      </c>
      <c r="J9" s="33"/>
      <c r="K9" s="14">
        <v>2029366808</v>
      </c>
      <c r="L9" s="33"/>
      <c r="M9" s="14">
        <v>2122441751447</v>
      </c>
    </row>
    <row r="10" spans="1:13" ht="22.5" customHeight="1" x14ac:dyDescent="0.45">
      <c r="A10" s="35" t="s">
        <v>163</v>
      </c>
      <c r="C10" s="81">
        <f>SUM(C9:C9)</f>
        <v>488814060851</v>
      </c>
      <c r="D10" s="33"/>
      <c r="E10" s="81">
        <f>SUM(E9:E9)</f>
        <v>-72379538</v>
      </c>
      <c r="F10" s="33"/>
      <c r="G10" s="81">
        <f>SUM(G9:G9)</f>
        <v>488886440389</v>
      </c>
      <c r="H10" s="33"/>
      <c r="I10" s="81">
        <f>SUM(I9:I9)</f>
        <v>2124471118255</v>
      </c>
      <c r="J10" s="33"/>
      <c r="K10" s="81">
        <f>SUM(K9:K9)</f>
        <v>2029366808</v>
      </c>
      <c r="L10" s="33"/>
      <c r="M10" s="81">
        <f>SUM(M9:M9)</f>
        <v>2122441751447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28"/>
  <sheetViews>
    <sheetView rightToLeft="1" view="pageBreakPreview" zoomScaleNormal="100" zoomScaleSheetLayoutView="100" workbookViewId="0">
      <selection activeCell="A13" sqref="A13:XFD13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0.140625" style="11" bestFit="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20" ht="2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20" ht="2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5" spans="1:20" ht="21" x14ac:dyDescent="0.45">
      <c r="A5" s="185" t="s">
        <v>83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  <c r="S5" s="186"/>
    </row>
    <row r="6" spans="1:20" ht="21" x14ac:dyDescent="0.45">
      <c r="A6" s="158" t="s">
        <v>52</v>
      </c>
      <c r="C6" s="180" t="s">
        <v>61</v>
      </c>
      <c r="D6" s="180"/>
      <c r="E6" s="180"/>
      <c r="F6" s="180"/>
      <c r="G6" s="180"/>
      <c r="H6" s="180"/>
      <c r="I6" s="180"/>
      <c r="K6" s="180" t="str">
        <f>'درآمد سرمایه گذاری در سهام'!M6</f>
        <v>از ابتدای سال مالی تا پایان تیر 1404</v>
      </c>
      <c r="L6" s="180"/>
      <c r="M6" s="180"/>
      <c r="N6" s="180"/>
      <c r="O6" s="180"/>
      <c r="P6" s="180"/>
      <c r="Q6" s="180"/>
      <c r="R6" s="186"/>
      <c r="S6" s="186"/>
    </row>
    <row r="7" spans="1:20" ht="42" x14ac:dyDescent="0.45">
      <c r="A7" s="158"/>
      <c r="C7" s="8" t="s">
        <v>6</v>
      </c>
      <c r="D7" s="70"/>
      <c r="E7" s="8" t="s">
        <v>84</v>
      </c>
      <c r="F7" s="70"/>
      <c r="G7" s="8" t="s">
        <v>85</v>
      </c>
      <c r="H7" s="70"/>
      <c r="I7" s="8" t="s">
        <v>86</v>
      </c>
      <c r="K7" s="8" t="s">
        <v>6</v>
      </c>
      <c r="L7" s="70"/>
      <c r="M7" s="8" t="s">
        <v>84</v>
      </c>
      <c r="N7" s="70"/>
      <c r="O7" s="8" t="s">
        <v>85</v>
      </c>
      <c r="P7" s="70"/>
      <c r="Q7" s="8" t="s">
        <v>86</v>
      </c>
      <c r="R7" s="186"/>
      <c r="S7" s="186"/>
    </row>
    <row r="8" spans="1:20" ht="21" x14ac:dyDescent="0.55000000000000004">
      <c r="A8" s="123"/>
      <c r="C8" s="126"/>
      <c r="D8" s="14"/>
      <c r="E8" s="55" t="s">
        <v>137</v>
      </c>
      <c r="F8" s="14"/>
      <c r="G8" s="55" t="s">
        <v>137</v>
      </c>
      <c r="H8" s="14"/>
      <c r="I8" s="55" t="s">
        <v>137</v>
      </c>
      <c r="K8" s="126"/>
      <c r="L8" s="14"/>
      <c r="M8" s="55" t="s">
        <v>137</v>
      </c>
      <c r="N8" s="14"/>
      <c r="O8" s="55" t="s">
        <v>137</v>
      </c>
      <c r="P8" s="14"/>
      <c r="Q8" s="55" t="s">
        <v>137</v>
      </c>
      <c r="R8" s="151"/>
      <c r="S8" s="151"/>
    </row>
    <row r="9" spans="1:20" x14ac:dyDescent="0.45">
      <c r="A9" s="17" t="s">
        <v>35</v>
      </c>
      <c r="C9" s="33">
        <v>2100000</v>
      </c>
      <c r="D9" s="33"/>
      <c r="E9" s="33">
        <v>2100000000000</v>
      </c>
      <c r="F9" s="33"/>
      <c r="G9" s="33">
        <v>2025376833900</v>
      </c>
      <c r="H9" s="33"/>
      <c r="I9" s="33">
        <v>74623166100</v>
      </c>
      <c r="J9" s="33"/>
      <c r="K9" s="33">
        <v>2100000</v>
      </c>
      <c r="L9" s="33"/>
      <c r="M9" s="33">
        <v>2100000000000</v>
      </c>
      <c r="N9" s="33"/>
      <c r="O9" s="33">
        <v>2025376833900</v>
      </c>
      <c r="P9" s="33"/>
      <c r="Q9" s="33">
        <v>74623166100</v>
      </c>
      <c r="T9" s="19"/>
    </row>
    <row r="10" spans="1:20" x14ac:dyDescent="0.45">
      <c r="A10" s="17" t="s">
        <v>98</v>
      </c>
      <c r="C10" s="33">
        <v>0</v>
      </c>
      <c r="D10" s="33"/>
      <c r="E10" s="33">
        <v>0</v>
      </c>
      <c r="F10" s="33"/>
      <c r="G10" s="33">
        <v>0</v>
      </c>
      <c r="H10" s="33"/>
      <c r="I10" s="33">
        <v>0</v>
      </c>
      <c r="J10" s="33"/>
      <c r="K10" s="33">
        <v>1590000</v>
      </c>
      <c r="L10" s="33"/>
      <c r="M10" s="33">
        <v>1590000000000</v>
      </c>
      <c r="N10" s="33"/>
      <c r="O10" s="33">
        <v>1524422348360</v>
      </c>
      <c r="P10" s="33"/>
      <c r="Q10" s="33">
        <v>65577651640</v>
      </c>
      <c r="T10" s="19"/>
    </row>
    <row r="11" spans="1:20" x14ac:dyDescent="0.45">
      <c r="A11" s="17" t="s">
        <v>115</v>
      </c>
      <c r="C11" s="33">
        <v>0</v>
      </c>
      <c r="D11" s="33"/>
      <c r="E11" s="33">
        <v>0</v>
      </c>
      <c r="F11" s="33"/>
      <c r="G11" s="33">
        <v>0</v>
      </c>
      <c r="H11" s="33"/>
      <c r="I11" s="33">
        <v>0</v>
      </c>
      <c r="J11" s="33"/>
      <c r="K11" s="33">
        <v>2040000</v>
      </c>
      <c r="L11" s="33"/>
      <c r="M11" s="33">
        <v>2040000000000</v>
      </c>
      <c r="N11" s="33"/>
      <c r="O11" s="33">
        <v>2001285201300</v>
      </c>
      <c r="P11" s="33"/>
      <c r="Q11" s="33">
        <v>38714798700</v>
      </c>
      <c r="T11" s="19"/>
    </row>
    <row r="12" spans="1:20" x14ac:dyDescent="0.45">
      <c r="A12" s="17" t="s">
        <v>116</v>
      </c>
      <c r="C12" s="33">
        <v>0</v>
      </c>
      <c r="D12" s="33"/>
      <c r="E12" s="33">
        <v>0</v>
      </c>
      <c r="F12" s="33"/>
      <c r="G12" s="33">
        <v>0</v>
      </c>
      <c r="H12" s="33"/>
      <c r="I12" s="33">
        <v>0</v>
      </c>
      <c r="J12" s="33"/>
      <c r="K12" s="33">
        <v>587642</v>
      </c>
      <c r="L12" s="33"/>
      <c r="M12" s="33">
        <v>587642000000</v>
      </c>
      <c r="N12" s="33"/>
      <c r="O12" s="33">
        <v>570966989072</v>
      </c>
      <c r="P12" s="33"/>
      <c r="Q12" s="33">
        <v>16675010928</v>
      </c>
      <c r="T12" s="19"/>
    </row>
    <row r="13" spans="1:20" x14ac:dyDescent="0.45">
      <c r="A13" s="17" t="s">
        <v>28</v>
      </c>
      <c r="C13" s="33">
        <v>0</v>
      </c>
      <c r="D13" s="33"/>
      <c r="E13" s="33">
        <v>0</v>
      </c>
      <c r="F13" s="33"/>
      <c r="G13" s="33">
        <v>0</v>
      </c>
      <c r="H13" s="33"/>
      <c r="I13" s="33">
        <v>0</v>
      </c>
      <c r="J13" s="33"/>
      <c r="K13" s="33">
        <v>71600</v>
      </c>
      <c r="L13" s="33"/>
      <c r="M13" s="33">
        <v>71600000000</v>
      </c>
      <c r="N13" s="33"/>
      <c r="O13" s="33">
        <v>65132020681</v>
      </c>
      <c r="P13" s="33"/>
      <c r="Q13" s="33">
        <v>6467979319</v>
      </c>
      <c r="T13" s="19"/>
    </row>
    <row r="14" spans="1:20" x14ac:dyDescent="0.45">
      <c r="A14" s="1" t="s">
        <v>125</v>
      </c>
      <c r="C14" s="33">
        <v>0</v>
      </c>
      <c r="D14" s="33"/>
      <c r="E14" s="33">
        <v>0</v>
      </c>
      <c r="F14" s="33"/>
      <c r="G14" s="33">
        <v>0</v>
      </c>
      <c r="H14" s="33"/>
      <c r="I14" s="33">
        <v>0</v>
      </c>
      <c r="J14" s="33"/>
      <c r="K14" s="33">
        <v>565000</v>
      </c>
      <c r="L14" s="33"/>
      <c r="M14" s="33">
        <v>503338500000</v>
      </c>
      <c r="N14" s="33"/>
      <c r="O14" s="33">
        <v>501474294920</v>
      </c>
      <c r="P14" s="33"/>
      <c r="Q14" s="33">
        <v>1864205080</v>
      </c>
      <c r="T14" s="19"/>
    </row>
    <row r="15" spans="1:20" x14ac:dyDescent="0.45">
      <c r="A15" s="1" t="s">
        <v>12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3"/>
      <c r="K15" s="33">
        <v>3250168</v>
      </c>
      <c r="L15" s="33"/>
      <c r="M15" s="33">
        <v>5114403137</v>
      </c>
      <c r="N15" s="33"/>
      <c r="O15" s="33">
        <v>4193616691</v>
      </c>
      <c r="P15" s="33"/>
      <c r="Q15" s="33">
        <v>920786446</v>
      </c>
      <c r="T15" s="19"/>
    </row>
    <row r="16" spans="1:20" x14ac:dyDescent="0.45">
      <c r="A16" s="80" t="s">
        <v>168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v>0</v>
      </c>
      <c r="J16" s="33"/>
      <c r="K16" s="33">
        <v>459654776</v>
      </c>
      <c r="L16" s="33"/>
      <c r="M16" s="33">
        <v>1992838453960</v>
      </c>
      <c r="N16" s="33"/>
      <c r="O16" s="33">
        <v>1992838453960</v>
      </c>
      <c r="P16" s="33"/>
      <c r="Q16" s="33">
        <v>0</v>
      </c>
      <c r="T16" s="19"/>
    </row>
    <row r="17" spans="1:17" ht="21" x14ac:dyDescent="0.45">
      <c r="A17" s="127" t="s">
        <v>163</v>
      </c>
      <c r="E17" s="36">
        <f>SUM(E9:E16)</f>
        <v>2100000000000</v>
      </c>
      <c r="G17" s="36">
        <f>SUM(G9:G16)</f>
        <v>2025376833900</v>
      </c>
      <c r="I17" s="36">
        <f>SUM(I9:I16)</f>
        <v>74623166100</v>
      </c>
      <c r="M17" s="36">
        <f>SUM(M9:M16)</f>
        <v>8890533357097</v>
      </c>
      <c r="O17" s="36">
        <f>SUM(O9:O16)</f>
        <v>8685689758884</v>
      </c>
      <c r="Q17" s="36">
        <f>SUM(Q9:Q16)</f>
        <v>204843598213</v>
      </c>
    </row>
    <row r="19" spans="1:17" x14ac:dyDescent="0.45">
      <c r="A19" s="1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45">
      <c r="A20" s="1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45">
      <c r="A21" s="1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x14ac:dyDescent="0.45">
      <c r="A22" s="1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45">
      <c r="A23" s="1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45">
      <c r="A24" s="1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x14ac:dyDescent="0.45">
      <c r="A25" s="1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45">
      <c r="A26" s="17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x14ac:dyDescent="0.45">
      <c r="A27" s="1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x14ac:dyDescent="0.45">
      <c r="A28" s="1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</sheetData>
  <sortState ref="A9:Q16">
    <sortCondition descending="1" ref="Q9:Q16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36"/>
  <sheetViews>
    <sheetView rightToLeft="1" view="pageBreakPreview" topLeftCell="A13" zoomScale="115" zoomScaleNormal="100" zoomScaleSheetLayoutView="115" workbookViewId="0">
      <selection activeCell="I32" sqref="I32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19.42578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19" style="11" bestFit="1" customWidth="1"/>
    <col min="14" max="14" width="0.85546875" style="11" customWidth="1"/>
    <col min="15" max="15" width="22" style="11" bestFit="1" customWidth="1"/>
    <col min="16" max="16" width="0.85546875" style="11" customWidth="1"/>
    <col min="17" max="17" width="22.28515625" style="11" customWidth="1"/>
    <col min="18" max="18" width="0.7109375" style="18" customWidth="1"/>
    <col min="19" max="19" width="17.7109375" style="18" bestFit="1" customWidth="1"/>
    <col min="20" max="16384" width="9.140625" style="18"/>
  </cols>
  <sheetData>
    <row r="1" spans="1:17" ht="19.5" customHeight="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ht="19.5" customHeight="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9.5" customHeight="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5" spans="1:17" ht="19.5" customHeight="1" x14ac:dyDescent="0.45">
      <c r="A5" s="185" t="s">
        <v>87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1:17" ht="19.5" customHeight="1" x14ac:dyDescent="0.45">
      <c r="A6" s="180" t="s">
        <v>52</v>
      </c>
      <c r="C6" s="158" t="s">
        <v>61</v>
      </c>
      <c r="D6" s="158"/>
      <c r="E6" s="158"/>
      <c r="F6" s="158"/>
      <c r="G6" s="158"/>
      <c r="H6" s="158"/>
      <c r="I6" s="158"/>
      <c r="K6" s="158" t="str">
        <f>'درآمد سرمایه گذاری در سهام'!M6</f>
        <v>از ابتدای سال مالی تا پایان تیر 1404</v>
      </c>
      <c r="L6" s="158"/>
      <c r="M6" s="158"/>
      <c r="N6" s="158"/>
      <c r="O6" s="158"/>
      <c r="P6" s="158"/>
      <c r="Q6" s="158"/>
    </row>
    <row r="7" spans="1:17" ht="41.25" customHeight="1" x14ac:dyDescent="0.45">
      <c r="A7" s="180"/>
      <c r="C7" s="8" t="s">
        <v>6</v>
      </c>
      <c r="D7" s="70"/>
      <c r="E7" s="8" t="s">
        <v>8</v>
      </c>
      <c r="F7" s="70"/>
      <c r="G7" s="8" t="s">
        <v>85</v>
      </c>
      <c r="H7" s="70"/>
      <c r="I7" s="8" t="s">
        <v>88</v>
      </c>
      <c r="K7" s="8" t="s">
        <v>6</v>
      </c>
      <c r="L7" s="70"/>
      <c r="M7" s="8" t="s">
        <v>8</v>
      </c>
      <c r="N7" s="70"/>
      <c r="O7" s="8" t="s">
        <v>85</v>
      </c>
      <c r="P7" s="70"/>
      <c r="Q7" s="8" t="s">
        <v>88</v>
      </c>
    </row>
    <row r="8" spans="1:17" ht="21" x14ac:dyDescent="0.45">
      <c r="A8" s="123"/>
      <c r="C8" s="126"/>
      <c r="D8" s="14"/>
      <c r="E8" s="55" t="s">
        <v>137</v>
      </c>
      <c r="F8" s="14"/>
      <c r="G8" s="55" t="s">
        <v>137</v>
      </c>
      <c r="H8" s="14"/>
      <c r="I8" s="55" t="s">
        <v>137</v>
      </c>
      <c r="K8" s="126"/>
      <c r="L8" s="14"/>
      <c r="M8" s="55" t="s">
        <v>137</v>
      </c>
      <c r="N8" s="14"/>
      <c r="O8" s="55" t="s">
        <v>137</v>
      </c>
      <c r="P8" s="14"/>
      <c r="Q8" s="55" t="s">
        <v>137</v>
      </c>
    </row>
    <row r="9" spans="1:17" ht="19.5" customHeight="1" x14ac:dyDescent="0.45">
      <c r="A9" s="17" t="s">
        <v>129</v>
      </c>
      <c r="C9" s="11">
        <v>459654776</v>
      </c>
      <c r="E9" s="11">
        <v>2276374593472</v>
      </c>
      <c r="G9" s="11">
        <v>2237993327745</v>
      </c>
      <c r="I9" s="11">
        <v>38381265727</v>
      </c>
      <c r="K9" s="11">
        <v>459654776</v>
      </c>
      <c r="M9" s="11">
        <v>2276374593472</v>
      </c>
      <c r="O9" s="11">
        <v>1992838521412</v>
      </c>
      <c r="Q9" s="11">
        <v>283536072060</v>
      </c>
    </row>
    <row r="10" spans="1:17" ht="19.5" customHeight="1" x14ac:dyDescent="0.45">
      <c r="A10" s="17" t="s">
        <v>117</v>
      </c>
      <c r="C10" s="11">
        <v>2650000</v>
      </c>
      <c r="E10" s="11">
        <v>2076553106519</v>
      </c>
      <c r="G10" s="11">
        <v>2064240788531</v>
      </c>
      <c r="I10" s="11">
        <v>12312317988</v>
      </c>
      <c r="K10" s="11">
        <v>2650000</v>
      </c>
      <c r="M10" s="11">
        <v>2076553106519</v>
      </c>
      <c r="O10" s="11">
        <v>2040130159375</v>
      </c>
      <c r="Q10" s="11">
        <v>36422947144</v>
      </c>
    </row>
    <row r="11" spans="1:17" ht="19.5" customHeight="1" x14ac:dyDescent="0.45">
      <c r="A11" s="17" t="s">
        <v>20</v>
      </c>
      <c r="C11" s="11">
        <v>18719775</v>
      </c>
      <c r="E11" s="11">
        <v>559348763953</v>
      </c>
      <c r="G11" s="11">
        <v>498612329578</v>
      </c>
      <c r="I11" s="11">
        <v>60736434375</v>
      </c>
      <c r="K11" s="11">
        <v>18719775</v>
      </c>
      <c r="M11" s="11">
        <v>559348763953</v>
      </c>
      <c r="O11" s="11">
        <v>537625188701</v>
      </c>
      <c r="Q11" s="11">
        <v>21723575252</v>
      </c>
    </row>
    <row r="12" spans="1:17" ht="19.5" customHeight="1" x14ac:dyDescent="0.45">
      <c r="A12" s="17" t="s">
        <v>106</v>
      </c>
      <c r="C12" s="11">
        <v>1984800</v>
      </c>
      <c r="E12" s="11">
        <v>1700312068169</v>
      </c>
      <c r="G12" s="11">
        <v>1683599112342</v>
      </c>
      <c r="I12" s="11">
        <v>16712955827</v>
      </c>
      <c r="K12" s="11">
        <v>1984800</v>
      </c>
      <c r="M12" s="11">
        <v>1700312068169</v>
      </c>
      <c r="O12" s="11">
        <v>1683599112342</v>
      </c>
      <c r="Q12" s="11">
        <v>16712955827</v>
      </c>
    </row>
    <row r="13" spans="1:17" ht="19.5" customHeight="1" x14ac:dyDescent="0.45">
      <c r="A13" s="17" t="s">
        <v>19</v>
      </c>
      <c r="C13" s="11">
        <v>758126</v>
      </c>
      <c r="E13" s="11">
        <v>304889366064</v>
      </c>
      <c r="G13" s="11">
        <v>327424403652</v>
      </c>
      <c r="I13" s="11">
        <v>-22535037587</v>
      </c>
      <c r="K13" s="11">
        <v>758126</v>
      </c>
      <c r="M13" s="11">
        <v>304889366064</v>
      </c>
      <c r="O13" s="11">
        <v>289465435264</v>
      </c>
      <c r="Q13" s="11">
        <v>15423930800</v>
      </c>
    </row>
    <row r="14" spans="1:17" ht="19.5" customHeight="1" x14ac:dyDescent="0.45">
      <c r="A14" s="17" t="s">
        <v>107</v>
      </c>
      <c r="C14" s="11">
        <v>4302000</v>
      </c>
      <c r="E14" s="11">
        <v>4059517491069</v>
      </c>
      <c r="G14" s="11">
        <v>3948201910675</v>
      </c>
      <c r="I14" s="11">
        <v>111315580394</v>
      </c>
      <c r="K14" s="11">
        <v>4302000</v>
      </c>
      <c r="M14" s="11">
        <v>4059517491069</v>
      </c>
      <c r="O14" s="11">
        <v>4045297656881</v>
      </c>
      <c r="Q14" s="11">
        <v>14219834188</v>
      </c>
    </row>
    <row r="15" spans="1:17" ht="19.5" customHeight="1" x14ac:dyDescent="0.45">
      <c r="A15" s="17" t="s">
        <v>122</v>
      </c>
      <c r="C15" s="11">
        <v>6050000</v>
      </c>
      <c r="E15" s="11">
        <v>109797959906</v>
      </c>
      <c r="G15" s="11">
        <v>115901203687</v>
      </c>
      <c r="I15" s="11">
        <v>-6103243780</v>
      </c>
      <c r="K15" s="11">
        <v>6050000</v>
      </c>
      <c r="M15" s="11">
        <v>109797959906</v>
      </c>
      <c r="O15" s="11">
        <v>99940496613</v>
      </c>
      <c r="Q15" s="11">
        <v>9857463293</v>
      </c>
    </row>
    <row r="16" spans="1:17" ht="19.5" customHeight="1" x14ac:dyDescent="0.45">
      <c r="A16" s="17" t="s">
        <v>125</v>
      </c>
      <c r="C16" s="11">
        <v>2700000</v>
      </c>
      <c r="E16" s="11">
        <v>2451155647500</v>
      </c>
      <c r="G16" s="11">
        <v>2444622831787</v>
      </c>
      <c r="I16" s="11">
        <v>6532815713</v>
      </c>
      <c r="K16" s="11">
        <v>2700000</v>
      </c>
      <c r="M16" s="11">
        <v>2451155647500</v>
      </c>
      <c r="O16" s="11">
        <v>2445126000000</v>
      </c>
      <c r="Q16" s="11">
        <v>6029647500</v>
      </c>
    </row>
    <row r="17" spans="1:17" ht="19.5" customHeight="1" x14ac:dyDescent="0.45">
      <c r="A17" s="17" t="s">
        <v>108</v>
      </c>
      <c r="C17" s="11">
        <v>646000</v>
      </c>
      <c r="E17" s="11">
        <v>553406688854</v>
      </c>
      <c r="G17" s="11">
        <v>547967062965</v>
      </c>
      <c r="I17" s="11">
        <v>5439625889</v>
      </c>
      <c r="K17" s="11">
        <v>646000</v>
      </c>
      <c r="M17" s="11">
        <v>553406688854</v>
      </c>
      <c r="O17" s="11">
        <v>547967062965</v>
      </c>
      <c r="Q17" s="11">
        <v>5439625889</v>
      </c>
    </row>
    <row r="18" spans="1:17" ht="19.5" customHeight="1" x14ac:dyDescent="0.45">
      <c r="A18" s="17" t="s">
        <v>172</v>
      </c>
      <c r="C18" s="11">
        <v>55389172</v>
      </c>
      <c r="E18" s="11">
        <v>1000849104536</v>
      </c>
      <c r="G18" s="11">
        <v>999999988530</v>
      </c>
      <c r="I18" s="11">
        <v>849116006</v>
      </c>
      <c r="K18" s="11">
        <v>55389172</v>
      </c>
      <c r="M18" s="11">
        <v>1000849104536</v>
      </c>
      <c r="O18" s="11">
        <v>999999988530</v>
      </c>
      <c r="Q18" s="11">
        <v>849116006</v>
      </c>
    </row>
    <row r="19" spans="1:17" ht="19.5" customHeight="1" x14ac:dyDescent="0.45">
      <c r="A19" s="17" t="s">
        <v>114</v>
      </c>
      <c r="C19" s="11">
        <v>4710000</v>
      </c>
      <c r="E19" s="11">
        <v>88508710946</v>
      </c>
      <c r="G19" s="11">
        <v>96252164662</v>
      </c>
      <c r="I19" s="11">
        <v>-7743453715</v>
      </c>
      <c r="K19" s="11">
        <v>4710000</v>
      </c>
      <c r="M19" s="11">
        <v>88508710946</v>
      </c>
      <c r="O19" s="11">
        <v>87939477714</v>
      </c>
      <c r="Q19" s="11">
        <v>569233232</v>
      </c>
    </row>
    <row r="20" spans="1:17" ht="19.5" customHeight="1" x14ac:dyDescent="0.45">
      <c r="A20" s="17" t="s">
        <v>173</v>
      </c>
      <c r="C20" s="11">
        <v>9300000</v>
      </c>
      <c r="E20" s="11">
        <v>99845741160</v>
      </c>
      <c r="G20" s="11">
        <v>99815508045</v>
      </c>
      <c r="I20" s="11">
        <v>30233115</v>
      </c>
      <c r="K20" s="11">
        <v>9300000</v>
      </c>
      <c r="M20" s="11">
        <v>99845741160</v>
      </c>
      <c r="O20" s="11">
        <v>99815508045</v>
      </c>
      <c r="Q20" s="11">
        <v>30233115</v>
      </c>
    </row>
    <row r="21" spans="1:17" ht="19.5" customHeight="1" x14ac:dyDescent="0.45">
      <c r="A21" s="17" t="s">
        <v>29</v>
      </c>
      <c r="C21" s="11">
        <v>1500000</v>
      </c>
      <c r="E21" s="11">
        <v>1499728125000</v>
      </c>
      <c r="G21" s="11">
        <v>1499728125000</v>
      </c>
      <c r="I21" s="11">
        <v>0</v>
      </c>
      <c r="K21" s="11">
        <v>1500000</v>
      </c>
      <c r="M21" s="11">
        <v>1499728125000</v>
      </c>
      <c r="O21" s="11">
        <v>1499728125000</v>
      </c>
      <c r="Q21" s="11">
        <v>0</v>
      </c>
    </row>
    <row r="22" spans="1:17" ht="19.5" customHeight="1" x14ac:dyDescent="0.45">
      <c r="A22" s="17" t="s">
        <v>97</v>
      </c>
      <c r="C22" s="11">
        <v>1499971</v>
      </c>
      <c r="E22" s="11">
        <v>1499699130256</v>
      </c>
      <c r="G22" s="11">
        <v>1499699130256</v>
      </c>
      <c r="I22" s="11">
        <v>0</v>
      </c>
      <c r="K22" s="11">
        <v>1499971</v>
      </c>
      <c r="M22" s="11">
        <v>1499699130256</v>
      </c>
      <c r="O22" s="11">
        <v>1499699130256</v>
      </c>
      <c r="Q22" s="11">
        <v>0</v>
      </c>
    </row>
    <row r="23" spans="1:17" ht="19.5" customHeight="1" x14ac:dyDescent="0.45">
      <c r="A23" s="17" t="s">
        <v>37</v>
      </c>
      <c r="C23" s="11">
        <v>500000</v>
      </c>
      <c r="E23" s="11">
        <v>499909375000</v>
      </c>
      <c r="G23" s="11">
        <v>499909375000</v>
      </c>
      <c r="I23" s="11">
        <v>0</v>
      </c>
      <c r="K23" s="11">
        <v>500000</v>
      </c>
      <c r="M23" s="11">
        <v>499909375000</v>
      </c>
      <c r="O23" s="11">
        <v>499909375000</v>
      </c>
      <c r="Q23" s="11">
        <v>0</v>
      </c>
    </row>
    <row r="24" spans="1:17" ht="19.5" customHeight="1" x14ac:dyDescent="0.45">
      <c r="A24" s="17" t="s">
        <v>94</v>
      </c>
      <c r="C24" s="11">
        <v>1500000</v>
      </c>
      <c r="E24" s="11">
        <v>1499728125000</v>
      </c>
      <c r="G24" s="11">
        <v>1499728125000</v>
      </c>
      <c r="I24" s="11">
        <v>0</v>
      </c>
      <c r="K24" s="11">
        <v>1500000</v>
      </c>
      <c r="M24" s="11">
        <v>1499728125000</v>
      </c>
      <c r="O24" s="11">
        <v>1499728125000</v>
      </c>
      <c r="Q24" s="11">
        <v>0</v>
      </c>
    </row>
    <row r="25" spans="1:17" ht="19.5" customHeight="1" x14ac:dyDescent="0.45">
      <c r="A25" s="17" t="s">
        <v>188</v>
      </c>
      <c r="C25" s="11">
        <v>2100000</v>
      </c>
      <c r="E25" s="11">
        <v>2100000000000</v>
      </c>
      <c r="G25" s="11">
        <v>2144532926943</v>
      </c>
      <c r="I25" s="11">
        <v>-44532926943</v>
      </c>
      <c r="K25" s="11">
        <v>0</v>
      </c>
      <c r="M25" s="11">
        <v>0</v>
      </c>
      <c r="O25" s="11">
        <v>0</v>
      </c>
      <c r="Q25" s="11">
        <v>0</v>
      </c>
    </row>
    <row r="26" spans="1:17" ht="19.5" customHeight="1" x14ac:dyDescent="0.45">
      <c r="A26" s="17" t="s">
        <v>123</v>
      </c>
      <c r="C26" s="11">
        <v>3541990</v>
      </c>
      <c r="E26" s="11">
        <v>49882752804</v>
      </c>
      <c r="G26" s="11">
        <v>52465335042</v>
      </c>
      <c r="I26" s="11">
        <v>-2582582237</v>
      </c>
      <c r="K26" s="11">
        <v>3541990</v>
      </c>
      <c r="M26" s="11">
        <v>49882752804</v>
      </c>
      <c r="O26" s="11">
        <v>49999991786</v>
      </c>
      <c r="Q26" s="11">
        <v>-117238981</v>
      </c>
    </row>
    <row r="27" spans="1:17" ht="19.5" customHeight="1" x14ac:dyDescent="0.45">
      <c r="A27" s="1" t="s">
        <v>130</v>
      </c>
      <c r="C27" s="11">
        <v>2000000</v>
      </c>
      <c r="E27" s="11">
        <v>1999637500000</v>
      </c>
      <c r="G27" s="11">
        <v>1999637500000</v>
      </c>
      <c r="I27" s="11">
        <v>0</v>
      </c>
      <c r="K27" s="11">
        <v>2000000</v>
      </c>
      <c r="M27" s="11">
        <v>1999637500000</v>
      </c>
      <c r="O27" s="11">
        <v>2000000000000</v>
      </c>
      <c r="Q27" s="11">
        <v>-362500000</v>
      </c>
    </row>
    <row r="28" spans="1:17" ht="19.5" customHeight="1" x14ac:dyDescent="0.45">
      <c r="A28" s="1" t="s">
        <v>124</v>
      </c>
      <c r="C28" s="11">
        <v>3000000</v>
      </c>
      <c r="E28" s="11">
        <v>2999456250000</v>
      </c>
      <c r="G28" s="11">
        <v>2999456250000</v>
      </c>
      <c r="I28" s="11">
        <v>0</v>
      </c>
      <c r="K28" s="11">
        <v>3000000</v>
      </c>
      <c r="M28" s="11">
        <v>2999456250000</v>
      </c>
      <c r="O28" s="11">
        <v>3000000000000</v>
      </c>
      <c r="Q28" s="11">
        <v>-543750000</v>
      </c>
    </row>
    <row r="29" spans="1:17" ht="19.5" customHeight="1" x14ac:dyDescent="0.45">
      <c r="A29" s="17" t="s">
        <v>11</v>
      </c>
      <c r="C29" s="11">
        <v>14152500</v>
      </c>
      <c r="E29" s="11">
        <v>41867238852</v>
      </c>
      <c r="G29" s="11">
        <v>52010477834</v>
      </c>
      <c r="I29" s="11">
        <v>-10143238982</v>
      </c>
      <c r="K29" s="11">
        <v>14152500</v>
      </c>
      <c r="M29" s="11">
        <v>41867238852</v>
      </c>
      <c r="O29" s="11">
        <v>42837951043</v>
      </c>
      <c r="Q29" s="11">
        <v>-970712191</v>
      </c>
    </row>
    <row r="30" spans="1:17" ht="19.5" customHeight="1" x14ac:dyDescent="0.45">
      <c r="A30" s="17" t="s">
        <v>32</v>
      </c>
      <c r="C30" s="11">
        <v>526865</v>
      </c>
      <c r="E30" s="11">
        <v>485944869025</v>
      </c>
      <c r="G30" s="11">
        <v>488404882617</v>
      </c>
      <c r="I30" s="11">
        <v>-2460013591</v>
      </c>
      <c r="K30" s="11">
        <v>526865</v>
      </c>
      <c r="M30" s="11">
        <v>485944869025</v>
      </c>
      <c r="O30" s="11">
        <v>488530253759</v>
      </c>
      <c r="Q30" s="11">
        <v>-2585384733</v>
      </c>
    </row>
    <row r="31" spans="1:17" ht="19.5" customHeight="1" x14ac:dyDescent="0.45">
      <c r="A31" s="17" t="s">
        <v>99</v>
      </c>
      <c r="C31" s="11">
        <v>3528000</v>
      </c>
      <c r="E31" s="11">
        <v>3154871275920</v>
      </c>
      <c r="G31" s="11">
        <v>3225771222975</v>
      </c>
      <c r="I31" s="11">
        <v>-70899947055</v>
      </c>
      <c r="K31" s="11">
        <v>3528000</v>
      </c>
      <c r="M31" s="11">
        <v>3154871275920</v>
      </c>
      <c r="O31" s="11">
        <v>3263591582792</v>
      </c>
      <c r="Q31" s="11">
        <v>-108720306872</v>
      </c>
    </row>
    <row r="32" spans="1:17" ht="19.5" customHeight="1" x14ac:dyDescent="0.45">
      <c r="A32" s="105" t="s">
        <v>163</v>
      </c>
      <c r="E32" s="36">
        <f>SUM(E9:E31)</f>
        <v>31111283884005</v>
      </c>
      <c r="G32" s="36">
        <f>SUM(G9:G31)</f>
        <v>31025973982866</v>
      </c>
      <c r="I32" s="36">
        <f>SUM(I9:I31)</f>
        <v>85309901144</v>
      </c>
      <c r="M32" s="36">
        <f>SUM(M9:M31)</f>
        <v>29011283884005</v>
      </c>
      <c r="O32" s="36">
        <f>SUM(O9:O31)</f>
        <v>28713769142478</v>
      </c>
      <c r="Q32" s="36">
        <f>SUM(Q9:Q31)</f>
        <v>297514741529</v>
      </c>
    </row>
    <row r="36" spans="5:5" ht="19.5" customHeight="1" x14ac:dyDescent="0.45">
      <c r="E36" s="18"/>
    </row>
  </sheetData>
  <sortState ref="A9:Q31">
    <sortCondition descending="1" ref="Q9:Q31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14"/>
  <sheetViews>
    <sheetView rightToLeft="1" view="pageBreakPreview" zoomScale="93" zoomScaleNormal="100" zoomScaleSheetLayoutView="93" workbookViewId="0">
      <selection activeCell="Y10" sqref="Y10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8.5703125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5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7.85546875" style="6" bestFit="1" customWidth="1"/>
    <col min="22" max="22" width="0.85546875" style="6" customWidth="1"/>
    <col min="23" max="23" width="19.7109375" style="6" bestFit="1" customWidth="1"/>
    <col min="24" max="24" width="0.85546875" style="6" customWidth="1"/>
    <col min="25" max="25" width="11.42578125" style="96" customWidth="1"/>
    <col min="26" max="26" width="2.140625" style="5" customWidth="1"/>
    <col min="27" max="16384" width="9.140625" style="5"/>
  </cols>
  <sheetData>
    <row r="1" spans="1:27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7" ht="21" x14ac:dyDescent="0.4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7" ht="2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7" ht="21" x14ac:dyDescent="0.45">
      <c r="A4" s="40" t="s">
        <v>151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3"/>
    </row>
    <row r="5" spans="1:27" ht="21" x14ac:dyDescent="0.45">
      <c r="A5" s="40" t="s">
        <v>152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3"/>
    </row>
    <row r="6" spans="1:27" ht="21" x14ac:dyDescent="0.45">
      <c r="B6" s="47"/>
      <c r="C6" s="158" t="s">
        <v>165</v>
      </c>
      <c r="D6" s="158"/>
      <c r="E6" s="158"/>
      <c r="F6" s="158"/>
      <c r="G6" s="158"/>
      <c r="I6" s="158" t="s">
        <v>2</v>
      </c>
      <c r="J6" s="158"/>
      <c r="K6" s="158"/>
      <c r="L6" s="158"/>
      <c r="M6" s="158"/>
      <c r="N6" s="158"/>
      <c r="O6" s="158"/>
      <c r="Q6" s="158" t="s">
        <v>170</v>
      </c>
      <c r="R6" s="158"/>
      <c r="S6" s="158"/>
      <c r="T6" s="158"/>
      <c r="U6" s="158"/>
      <c r="V6" s="158"/>
      <c r="W6" s="158"/>
      <c r="X6" s="158"/>
      <c r="Y6" s="158"/>
    </row>
    <row r="7" spans="1:27" ht="21" customHeight="1" x14ac:dyDescent="0.45">
      <c r="A7" s="167" t="s">
        <v>5</v>
      </c>
      <c r="B7" s="47"/>
      <c r="C7" s="160" t="s">
        <v>6</v>
      </c>
      <c r="D7" s="22"/>
      <c r="E7" s="160" t="s">
        <v>7</v>
      </c>
      <c r="F7" s="22"/>
      <c r="G7" s="160" t="s">
        <v>8</v>
      </c>
      <c r="I7" s="159" t="s">
        <v>3</v>
      </c>
      <c r="J7" s="159"/>
      <c r="K7" s="159"/>
      <c r="L7" s="22"/>
      <c r="M7" s="159" t="s">
        <v>4</v>
      </c>
      <c r="N7" s="159"/>
      <c r="O7" s="159"/>
      <c r="Q7" s="160" t="s">
        <v>6</v>
      </c>
      <c r="R7" s="22"/>
      <c r="S7" s="162" t="s">
        <v>10</v>
      </c>
      <c r="T7" s="22"/>
      <c r="U7" s="160" t="s">
        <v>7</v>
      </c>
      <c r="V7" s="22"/>
      <c r="W7" s="160" t="s">
        <v>8</v>
      </c>
      <c r="X7" s="22"/>
      <c r="Y7" s="164" t="s">
        <v>136</v>
      </c>
    </row>
    <row r="8" spans="1:27" ht="21" x14ac:dyDescent="0.45">
      <c r="A8" s="158"/>
      <c r="B8" s="47"/>
      <c r="C8" s="161"/>
      <c r="E8" s="161"/>
      <c r="G8" s="161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61"/>
      <c r="S8" s="163"/>
      <c r="U8" s="161"/>
      <c r="W8" s="161"/>
      <c r="Y8" s="165"/>
    </row>
    <row r="9" spans="1:27" ht="21.75" customHeight="1" x14ac:dyDescent="0.45">
      <c r="A9" s="20"/>
      <c r="B9" s="47"/>
      <c r="C9" s="51"/>
      <c r="E9" s="49" t="s">
        <v>137</v>
      </c>
      <c r="G9" s="49" t="s">
        <v>137</v>
      </c>
      <c r="I9" s="51"/>
      <c r="J9" s="23"/>
      <c r="K9" s="49" t="s">
        <v>137</v>
      </c>
      <c r="M9" s="51"/>
      <c r="N9" s="23"/>
      <c r="O9" s="49" t="s">
        <v>137</v>
      </c>
      <c r="Q9" s="51"/>
      <c r="S9" s="49" t="s">
        <v>137</v>
      </c>
      <c r="U9" s="49" t="s">
        <v>137</v>
      </c>
      <c r="W9" s="49" t="s">
        <v>137</v>
      </c>
      <c r="Y9" s="94"/>
    </row>
    <row r="10" spans="1:27" ht="21" x14ac:dyDescent="0.45">
      <c r="A10" s="34" t="s">
        <v>166</v>
      </c>
      <c r="B10" s="47"/>
      <c r="C10" s="2">
        <v>459654776</v>
      </c>
      <c r="D10" s="2"/>
      <c r="E10" s="2">
        <v>1992838521412</v>
      </c>
      <c r="F10" s="2"/>
      <c r="G10" s="2">
        <v>2237993327745.5498</v>
      </c>
      <c r="H10" s="2"/>
      <c r="I10" s="2">
        <v>0</v>
      </c>
      <c r="J10" s="2"/>
      <c r="K10" s="2">
        <v>0</v>
      </c>
      <c r="L10" s="2"/>
      <c r="M10" s="2">
        <v>0</v>
      </c>
      <c r="N10" s="2"/>
      <c r="O10" s="2">
        <v>0</v>
      </c>
      <c r="P10" s="2"/>
      <c r="Q10" s="2">
        <v>459654776</v>
      </c>
      <c r="R10" s="2"/>
      <c r="S10" s="2">
        <v>4982</v>
      </c>
      <c r="T10" s="2"/>
      <c r="U10" s="2">
        <v>1992838521412</v>
      </c>
      <c r="V10" s="2"/>
      <c r="W10" s="2">
        <v>2276374593472.5098</v>
      </c>
      <c r="Y10" s="129">
        <f>W10/درآمد!$K$1</f>
        <v>4.2858894003726798E-2</v>
      </c>
      <c r="AA10" s="106"/>
    </row>
    <row r="11" spans="1:27" x14ac:dyDescent="0.45">
      <c r="A11" s="34" t="s">
        <v>11</v>
      </c>
      <c r="C11" s="2">
        <v>14152500</v>
      </c>
      <c r="D11" s="2"/>
      <c r="E11" s="2">
        <v>199767895368</v>
      </c>
      <c r="F11" s="2"/>
      <c r="G11" s="2">
        <v>52010477834.625</v>
      </c>
      <c r="H11" s="2"/>
      <c r="I11" s="2">
        <v>0</v>
      </c>
      <c r="J11" s="2"/>
      <c r="K11" s="2">
        <v>0</v>
      </c>
      <c r="L11" s="2"/>
      <c r="M11" s="2">
        <v>0</v>
      </c>
      <c r="N11" s="2"/>
      <c r="O11" s="2">
        <v>0</v>
      </c>
      <c r="P11" s="2"/>
      <c r="Q11" s="2">
        <v>14152500</v>
      </c>
      <c r="R11" s="2"/>
      <c r="S11" s="2">
        <v>2976</v>
      </c>
      <c r="T11" s="2"/>
      <c r="U11" s="2">
        <v>199767895368</v>
      </c>
      <c r="V11" s="2"/>
      <c r="W11" s="2">
        <v>41867238852</v>
      </c>
      <c r="Y11" s="129">
        <f>W11/درآمد!$K$1</f>
        <v>7.8826374065672853E-4</v>
      </c>
      <c r="AA11" s="106"/>
    </row>
    <row r="12" spans="1:27" ht="21" x14ac:dyDescent="0.45">
      <c r="A12" s="35" t="s">
        <v>163</v>
      </c>
      <c r="C12" s="2"/>
      <c r="E12" s="79">
        <f>SUM(E10:E11)</f>
        <v>2192606416780</v>
      </c>
      <c r="G12" s="79">
        <f>SUM(G10:G11)</f>
        <v>2290003805580.1748</v>
      </c>
      <c r="I12" s="2"/>
      <c r="K12" s="79">
        <f>SUM(K10:K11)</f>
        <v>0</v>
      </c>
      <c r="M12" s="2"/>
      <c r="O12" s="79">
        <f>SUM(O10:O11)</f>
        <v>0</v>
      </c>
      <c r="Q12" s="2"/>
      <c r="S12" s="2"/>
      <c r="U12" s="79">
        <f>SUM(U10:U11)</f>
        <v>2192606416780</v>
      </c>
      <c r="W12" s="79">
        <f>SUM(W10:W11)</f>
        <v>2318241832324.5098</v>
      </c>
      <c r="Y12" s="95">
        <f>SUM(Y11:Y11)</f>
        <v>7.8826374065672853E-4</v>
      </c>
    </row>
    <row r="14" spans="1:27" x14ac:dyDescent="0.45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</row>
  </sheetData>
  <sortState ref="A10:Y11">
    <sortCondition descending="1" ref="W10:W11"/>
  </sortState>
  <mergeCells count="18">
    <mergeCell ref="A14:Y14"/>
    <mergeCell ref="A7:A8"/>
    <mergeCell ref="C6:G6"/>
    <mergeCell ref="I6:O6"/>
    <mergeCell ref="G7:G8"/>
    <mergeCell ref="E7:E8"/>
    <mergeCell ref="C7:C8"/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</mergeCells>
  <pageMargins left="0.39" right="0.39" top="0.39" bottom="0.39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30"/>
  <sheetViews>
    <sheetView rightToLeft="1" view="pageBreakPreview" zoomScale="91" zoomScaleNormal="100" zoomScaleSheetLayoutView="91" workbookViewId="0">
      <selection activeCell="E19" sqref="E19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7.140625" style="11" bestFit="1" customWidth="1"/>
    <col min="6" max="6" width="0.85546875" style="11" customWidth="1"/>
    <col min="7" max="7" width="18.5703125" style="11" bestFit="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37" customWidth="1"/>
    <col min="26" max="26" width="2.5703125" style="18" customWidth="1"/>
    <col min="27" max="16384" width="9.140625" style="18"/>
  </cols>
  <sheetData>
    <row r="1" spans="1:25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5" ht="21" x14ac:dyDescent="0.4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5" ht="2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5" spans="1:25" ht="21" x14ac:dyDescent="0.45">
      <c r="A5" s="169" t="s">
        <v>154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</row>
    <row r="6" spans="1:25" ht="21" x14ac:dyDescent="0.45">
      <c r="A6" s="128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3"/>
    </row>
    <row r="7" spans="1:25" ht="21" x14ac:dyDescent="0.45">
      <c r="C7" s="158" t="str">
        <f>سهام!C6</f>
        <v>1404/03/31</v>
      </c>
      <c r="D7" s="158"/>
      <c r="E7" s="158"/>
      <c r="F7" s="158"/>
      <c r="G7" s="158"/>
      <c r="I7" s="158" t="s">
        <v>2</v>
      </c>
      <c r="J7" s="158"/>
      <c r="K7" s="158"/>
      <c r="L7" s="158"/>
      <c r="M7" s="158"/>
      <c r="N7" s="158"/>
      <c r="O7" s="158"/>
      <c r="Q7" s="158" t="str">
        <f>سهام!Q6</f>
        <v>1404/04/31</v>
      </c>
      <c r="R7" s="158"/>
      <c r="S7" s="158"/>
      <c r="T7" s="158"/>
      <c r="U7" s="158"/>
      <c r="V7" s="158"/>
      <c r="W7" s="158"/>
      <c r="X7" s="158"/>
      <c r="Y7" s="158"/>
    </row>
    <row r="8" spans="1:25" ht="21" x14ac:dyDescent="0.45">
      <c r="A8" s="167" t="s">
        <v>16</v>
      </c>
      <c r="C8" s="168" t="s">
        <v>17</v>
      </c>
      <c r="D8" s="70"/>
      <c r="E8" s="168" t="s">
        <v>7</v>
      </c>
      <c r="F8" s="70"/>
      <c r="G8" s="168" t="s">
        <v>8</v>
      </c>
      <c r="I8" s="170" t="s">
        <v>159</v>
      </c>
      <c r="J8" s="170"/>
      <c r="K8" s="170"/>
      <c r="L8" s="70"/>
      <c r="M8" s="170" t="s">
        <v>160</v>
      </c>
      <c r="N8" s="170"/>
      <c r="O8" s="170"/>
      <c r="Q8" s="168" t="s">
        <v>6</v>
      </c>
      <c r="R8" s="70"/>
      <c r="S8" s="171" t="s">
        <v>18</v>
      </c>
      <c r="T8" s="70"/>
      <c r="U8" s="168" t="s">
        <v>7</v>
      </c>
      <c r="V8" s="70"/>
      <c r="W8" s="168" t="s">
        <v>8</v>
      </c>
      <c r="X8" s="70"/>
      <c r="Y8" s="164" t="s">
        <v>136</v>
      </c>
    </row>
    <row r="9" spans="1:25" ht="21" x14ac:dyDescent="0.45">
      <c r="A9" s="158"/>
      <c r="C9" s="158"/>
      <c r="E9" s="158"/>
      <c r="G9" s="158"/>
      <c r="I9" s="124" t="s">
        <v>6</v>
      </c>
      <c r="J9" s="70"/>
      <c r="K9" s="124" t="s">
        <v>7</v>
      </c>
      <c r="M9" s="124" t="s">
        <v>6</v>
      </c>
      <c r="N9" s="70"/>
      <c r="O9" s="124" t="s">
        <v>161</v>
      </c>
      <c r="Q9" s="158"/>
      <c r="S9" s="172"/>
      <c r="U9" s="158"/>
      <c r="W9" s="158"/>
      <c r="Y9" s="165"/>
    </row>
    <row r="10" spans="1:25" ht="21" x14ac:dyDescent="0.45">
      <c r="A10" s="123"/>
      <c r="C10" s="123"/>
      <c r="E10" s="49" t="s">
        <v>137</v>
      </c>
      <c r="G10" s="49" t="s">
        <v>137</v>
      </c>
      <c r="I10" s="123"/>
      <c r="J10" s="14"/>
      <c r="K10" s="49" t="s">
        <v>137</v>
      </c>
      <c r="M10" s="123"/>
      <c r="N10" s="14"/>
      <c r="O10" s="49" t="s">
        <v>137</v>
      </c>
      <c r="Q10" s="123"/>
      <c r="S10" s="49" t="s">
        <v>137</v>
      </c>
      <c r="U10" s="49" t="s">
        <v>137</v>
      </c>
      <c r="W10" s="49" t="s">
        <v>137</v>
      </c>
      <c r="Y10" s="94"/>
    </row>
    <row r="11" spans="1:25" s="132" customFormat="1" x14ac:dyDescent="0.45">
      <c r="A11" s="11" t="s">
        <v>172</v>
      </c>
      <c r="B11" s="18"/>
      <c r="C11" s="133">
        <v>0</v>
      </c>
      <c r="D11" s="133"/>
      <c r="E11" s="133">
        <v>0</v>
      </c>
      <c r="F11" s="130"/>
      <c r="G11" s="133">
        <v>0</v>
      </c>
      <c r="H11" s="11"/>
      <c r="I11" s="49">
        <v>55389172</v>
      </c>
      <c r="J11" s="49"/>
      <c r="K11" s="49">
        <v>999999988530.04004</v>
      </c>
      <c r="L11" s="11"/>
      <c r="M11" s="11">
        <v>0</v>
      </c>
      <c r="N11" s="11"/>
      <c r="O11" s="11">
        <v>0</v>
      </c>
      <c r="P11" s="11"/>
      <c r="Q11" s="49">
        <v>55389172</v>
      </c>
      <c r="R11" s="33"/>
      <c r="S11" s="49">
        <v>18069.400000000001</v>
      </c>
      <c r="T11" s="33"/>
      <c r="U11" s="49">
        <v>999999988530</v>
      </c>
      <c r="V11" s="33"/>
      <c r="W11" s="49">
        <v>1000849104536.8</v>
      </c>
      <c r="X11" s="33"/>
      <c r="Y11" s="131">
        <f>W11/درآمد!$K$1</f>
        <v>1.8843684957682079E-2</v>
      </c>
    </row>
    <row r="12" spans="1:25" x14ac:dyDescent="0.45">
      <c r="A12" s="11" t="s">
        <v>20</v>
      </c>
      <c r="C12" s="133">
        <v>18646775</v>
      </c>
      <c r="D12" s="133"/>
      <c r="E12" s="133">
        <v>412625347009</v>
      </c>
      <c r="F12" s="130"/>
      <c r="G12" s="133">
        <v>496638220267.41998</v>
      </c>
      <c r="I12" s="49">
        <v>73000</v>
      </c>
      <c r="J12" s="49"/>
      <c r="K12" s="49">
        <v>1974109311</v>
      </c>
      <c r="M12" s="11">
        <v>0</v>
      </c>
      <c r="O12" s="11">
        <v>0</v>
      </c>
      <c r="Q12" s="49">
        <v>18719775</v>
      </c>
      <c r="R12" s="33"/>
      <c r="S12" s="49">
        <v>29916</v>
      </c>
      <c r="T12" s="33"/>
      <c r="U12" s="49">
        <v>414599456320</v>
      </c>
      <c r="V12" s="33"/>
      <c r="W12" s="49">
        <v>559348763953.31995</v>
      </c>
      <c r="X12" s="33"/>
      <c r="Y12" s="131">
        <f>W12/درآمد!$K$1</f>
        <v>1.0531249757458007E-2</v>
      </c>
    </row>
    <row r="13" spans="1:25" x14ac:dyDescent="0.45">
      <c r="A13" s="11" t="s">
        <v>19</v>
      </c>
      <c r="B13" s="132"/>
      <c r="C13" s="133">
        <v>758126</v>
      </c>
      <c r="D13" s="133"/>
      <c r="E13" s="133">
        <v>270519617091</v>
      </c>
      <c r="F13" s="133"/>
      <c r="G13" s="133">
        <v>327424403652.15002</v>
      </c>
      <c r="H13" s="14"/>
      <c r="I13" s="49">
        <v>0</v>
      </c>
      <c r="J13" s="49"/>
      <c r="K13" s="49">
        <v>0</v>
      </c>
      <c r="L13" s="14"/>
      <c r="M13" s="49">
        <v>0</v>
      </c>
      <c r="N13" s="49"/>
      <c r="O13" s="14">
        <v>0</v>
      </c>
      <c r="P13" s="14"/>
      <c r="Q13" s="49">
        <v>758126</v>
      </c>
      <c r="R13" s="49"/>
      <c r="S13" s="49">
        <v>402640</v>
      </c>
      <c r="T13" s="49"/>
      <c r="U13" s="49">
        <v>270519617091</v>
      </c>
      <c r="V13" s="49"/>
      <c r="W13" s="49">
        <v>304889366064.98999</v>
      </c>
      <c r="X13" s="49"/>
      <c r="Y13" s="131">
        <f>W13/درآمد!$K$1</f>
        <v>5.7403649911192296E-3</v>
      </c>
    </row>
    <row r="14" spans="1:25" x14ac:dyDescent="0.45">
      <c r="A14" s="11" t="s">
        <v>122</v>
      </c>
      <c r="C14" s="130">
        <v>6050000</v>
      </c>
      <c r="D14" s="130"/>
      <c r="E14" s="130">
        <v>99940496613</v>
      </c>
      <c r="F14" s="130"/>
      <c r="G14" s="130">
        <v>115901203687.5</v>
      </c>
      <c r="I14" s="49">
        <v>0</v>
      </c>
      <c r="J14" s="49"/>
      <c r="K14" s="49">
        <v>0</v>
      </c>
      <c r="M14" s="11">
        <v>0</v>
      </c>
      <c r="N14" s="33"/>
      <c r="O14" s="11">
        <v>0</v>
      </c>
      <c r="Q14" s="49">
        <v>6050000</v>
      </c>
      <c r="R14" s="33"/>
      <c r="S14" s="49">
        <v>18170</v>
      </c>
      <c r="T14" s="33"/>
      <c r="U14" s="49">
        <v>99940496613</v>
      </c>
      <c r="V14" s="33"/>
      <c r="W14" s="49">
        <v>109797959906.25</v>
      </c>
      <c r="X14" s="33"/>
      <c r="Y14" s="131">
        <f>W14/درآمد!$K$1</f>
        <v>2.0672428601783382E-3</v>
      </c>
    </row>
    <row r="15" spans="1:25" x14ac:dyDescent="0.45">
      <c r="A15" s="11" t="s">
        <v>173</v>
      </c>
      <c r="C15" s="133">
        <v>0</v>
      </c>
      <c r="D15" s="133"/>
      <c r="E15" s="133">
        <v>0</v>
      </c>
      <c r="F15" s="130"/>
      <c r="G15" s="133">
        <v>0</v>
      </c>
      <c r="I15" s="49">
        <v>9300000</v>
      </c>
      <c r="J15" s="49"/>
      <c r="K15" s="49">
        <v>99815508045</v>
      </c>
      <c r="M15" s="11">
        <v>0</v>
      </c>
      <c r="O15" s="11">
        <v>0</v>
      </c>
      <c r="Q15" s="49">
        <v>9300000</v>
      </c>
      <c r="R15" s="33"/>
      <c r="S15" s="49">
        <v>10749</v>
      </c>
      <c r="T15" s="33"/>
      <c r="U15" s="49">
        <v>99815508045</v>
      </c>
      <c r="V15" s="33"/>
      <c r="W15" s="49">
        <v>99845741160</v>
      </c>
      <c r="X15" s="33"/>
      <c r="Y15" s="131">
        <f>W15/درآمد!$K$1</f>
        <v>1.8798654884704764E-3</v>
      </c>
    </row>
    <row r="16" spans="1:25" x14ac:dyDescent="0.45">
      <c r="A16" s="11" t="s">
        <v>114</v>
      </c>
      <c r="C16" s="133">
        <v>4710000</v>
      </c>
      <c r="D16" s="133"/>
      <c r="E16" s="133">
        <v>96184113372</v>
      </c>
      <c r="F16" s="130"/>
      <c r="G16" s="133">
        <v>96252164662.5</v>
      </c>
      <c r="I16" s="49">
        <v>0</v>
      </c>
      <c r="J16" s="49"/>
      <c r="K16" s="49">
        <v>0</v>
      </c>
      <c r="M16" s="11">
        <v>0</v>
      </c>
      <c r="O16" s="11">
        <v>0</v>
      </c>
      <c r="Q16" s="49">
        <v>4710000</v>
      </c>
      <c r="R16" s="33"/>
      <c r="S16" s="49">
        <v>18814</v>
      </c>
      <c r="T16" s="33"/>
      <c r="U16" s="49">
        <v>96184113372</v>
      </c>
      <c r="V16" s="33"/>
      <c r="W16" s="49">
        <v>88508710946.25</v>
      </c>
      <c r="X16" s="33"/>
      <c r="Y16" s="134">
        <f>W16/درآمد!$K$1</f>
        <v>1.6664153042866196E-3</v>
      </c>
    </row>
    <row r="17" spans="1:25" x14ac:dyDescent="0.45">
      <c r="A17" s="11" t="s">
        <v>123</v>
      </c>
      <c r="C17" s="133">
        <v>3541990</v>
      </c>
      <c r="D17" s="133"/>
      <c r="E17" s="135">
        <v>49999991786</v>
      </c>
      <c r="F17" s="130"/>
      <c r="G17" s="135">
        <v>52465335042.356201</v>
      </c>
      <c r="I17" s="49">
        <v>0</v>
      </c>
      <c r="J17" s="49"/>
      <c r="K17" s="49">
        <v>0</v>
      </c>
      <c r="M17" s="11">
        <v>0</v>
      </c>
      <c r="O17" s="11">
        <v>0</v>
      </c>
      <c r="Q17" s="49">
        <v>3541990</v>
      </c>
      <c r="R17" s="33"/>
      <c r="S17" s="49">
        <v>14100</v>
      </c>
      <c r="T17" s="33"/>
      <c r="U17" s="49">
        <v>49999991786</v>
      </c>
      <c r="V17" s="33"/>
      <c r="W17" s="49">
        <v>49882752804.9375</v>
      </c>
      <c r="X17" s="33"/>
      <c r="Y17" s="136">
        <f>W17/درآمد!$K$1</f>
        <v>9.3917741887095086E-4</v>
      </c>
    </row>
    <row r="18" spans="1:25" ht="21" x14ac:dyDescent="0.45">
      <c r="A18" s="127" t="s">
        <v>163</v>
      </c>
      <c r="C18" s="14"/>
      <c r="D18" s="14"/>
      <c r="E18" s="36">
        <f>SUM(E11:E17)</f>
        <v>929269565871</v>
      </c>
      <c r="G18" s="36">
        <f>SUM(G11:G17)</f>
        <v>1088681327311.9263</v>
      </c>
      <c r="I18" s="14"/>
      <c r="K18" s="89">
        <f>SUM(K11:K17)</f>
        <v>1101789605886.04</v>
      </c>
      <c r="M18" s="14"/>
      <c r="O18" s="36">
        <f>SUM(O11:O17)</f>
        <v>0</v>
      </c>
      <c r="Q18" s="49"/>
      <c r="R18" s="33"/>
      <c r="S18" s="49"/>
      <c r="T18" s="33"/>
      <c r="U18" s="81">
        <f>SUM(U11:U17)</f>
        <v>2031059171757</v>
      </c>
      <c r="V18" s="33"/>
      <c r="W18" s="81">
        <f>SUM(W11:W17)</f>
        <v>2213122399372.5479</v>
      </c>
      <c r="X18" s="33"/>
      <c r="Y18" s="90">
        <f>SUM(Y11:Y17)</f>
        <v>4.1668000778065699E-2</v>
      </c>
    </row>
    <row r="22" spans="1:25" x14ac:dyDescent="0.45">
      <c r="C22" s="18"/>
    </row>
    <row r="23" spans="1:25" x14ac:dyDescent="0.45">
      <c r="C23" s="18"/>
    </row>
    <row r="24" spans="1:25" x14ac:dyDescent="0.45">
      <c r="C24" s="18"/>
      <c r="G24" s="18"/>
    </row>
    <row r="25" spans="1:25" x14ac:dyDescent="0.45">
      <c r="C25" s="18"/>
      <c r="G25" s="18"/>
    </row>
    <row r="26" spans="1:25" x14ac:dyDescent="0.45">
      <c r="C26" s="18"/>
      <c r="G26" s="18"/>
    </row>
    <row r="27" spans="1:25" x14ac:dyDescent="0.45">
      <c r="C27" s="18"/>
      <c r="G27" s="18"/>
    </row>
    <row r="28" spans="1:25" x14ac:dyDescent="0.45">
      <c r="C28" s="18"/>
      <c r="G28" s="18"/>
    </row>
    <row r="29" spans="1:25" x14ac:dyDescent="0.45">
      <c r="G29" s="18"/>
    </row>
    <row r="30" spans="1:25" x14ac:dyDescent="0.45">
      <c r="G30" s="18"/>
    </row>
  </sheetData>
  <sortState ref="A11:Y17">
    <sortCondition descending="1" ref="W11:W17"/>
  </sortState>
  <mergeCells count="18"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  <mergeCell ref="A1:Y1"/>
    <mergeCell ref="A2:Y2"/>
    <mergeCell ref="A3:Y3"/>
    <mergeCell ref="I7:O7"/>
    <mergeCell ref="Q7:Y7"/>
  </mergeCells>
  <pageMargins left="0.39" right="0.39" top="0.39" bottom="0.39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activeCell="K9" sqref="K9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4" ht="21" x14ac:dyDescent="0.45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4" ht="21" x14ac:dyDescent="0.45">
      <c r="A3" s="173" t="s">
        <v>169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5" spans="1:14" ht="21" x14ac:dyDescent="0.45">
      <c r="A5" s="175" t="s">
        <v>148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1:14" ht="21" x14ac:dyDescent="0.45">
      <c r="C6" s="43" t="s">
        <v>165</v>
      </c>
      <c r="D6" s="54"/>
      <c r="E6" s="174" t="s">
        <v>2</v>
      </c>
      <c r="F6" s="174"/>
      <c r="G6" s="174"/>
      <c r="H6" s="54"/>
      <c r="I6" s="174" t="s">
        <v>170</v>
      </c>
      <c r="J6" s="174"/>
      <c r="K6" s="174"/>
    </row>
    <row r="7" spans="1:14" ht="36.75" customHeight="1" x14ac:dyDescent="0.45">
      <c r="A7" s="41" t="s">
        <v>89</v>
      </c>
      <c r="B7" s="42"/>
      <c r="C7" s="43" t="s">
        <v>48</v>
      </c>
      <c r="D7" s="42"/>
      <c r="E7" s="43" t="s">
        <v>49</v>
      </c>
      <c r="F7" s="42"/>
      <c r="G7" s="43" t="s">
        <v>50</v>
      </c>
      <c r="H7" s="42"/>
      <c r="I7" s="43" t="s">
        <v>48</v>
      </c>
      <c r="J7" s="42"/>
      <c r="K7" s="44" t="s">
        <v>136</v>
      </c>
    </row>
    <row r="8" spans="1:14" ht="18.75" customHeight="1" x14ac:dyDescent="0.45">
      <c r="C8" s="49" t="s">
        <v>137</v>
      </c>
      <c r="E8" s="49" t="s">
        <v>137</v>
      </c>
      <c r="G8" s="49" t="s">
        <v>137</v>
      </c>
      <c r="I8" s="49" t="s">
        <v>137</v>
      </c>
    </row>
    <row r="9" spans="1:14" ht="21.75" customHeight="1" x14ac:dyDescent="0.45">
      <c r="A9" s="82" t="s">
        <v>134</v>
      </c>
      <c r="C9" s="33">
        <v>22292314612379</v>
      </c>
      <c r="D9" s="33"/>
      <c r="E9" s="33">
        <v>17450743516486</v>
      </c>
      <c r="F9" s="33"/>
      <c r="G9" s="33">
        <v>17131107928423</v>
      </c>
      <c r="H9" s="33"/>
      <c r="I9" s="33">
        <v>22611950200442</v>
      </c>
      <c r="J9" s="33"/>
      <c r="K9" s="122">
        <f>I9/درآمد!K1</f>
        <v>0.4257309757529571</v>
      </c>
    </row>
    <row r="10" spans="1:14" s="45" customFormat="1" ht="21" x14ac:dyDescent="0.55000000000000004">
      <c r="A10" s="35" t="s">
        <v>163</v>
      </c>
      <c r="C10" s="89">
        <f>SUM(C9)</f>
        <v>22292314612379</v>
      </c>
      <c r="D10" s="46"/>
      <c r="E10" s="89">
        <f>SUM(E9)</f>
        <v>17450743516486</v>
      </c>
      <c r="F10" s="46"/>
      <c r="G10" s="89">
        <f>SUM(G9)</f>
        <v>17131107928423</v>
      </c>
      <c r="H10" s="46"/>
      <c r="I10" s="89">
        <f>SUM(I9)</f>
        <v>22611950200442</v>
      </c>
      <c r="J10" s="46"/>
      <c r="K10" s="90">
        <f>SUM(K9)</f>
        <v>0.4257309757529571</v>
      </c>
      <c r="L10" s="42"/>
      <c r="M10" s="42"/>
      <c r="N10" s="42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K24"/>
  <sheetViews>
    <sheetView rightToLeft="1" view="pageBreakPreview" topLeftCell="B1" zoomScale="70" zoomScaleNormal="100" zoomScaleSheetLayoutView="70" workbookViewId="0">
      <selection activeCell="AC32" sqref="AC32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6" bestFit="1" customWidth="1"/>
    <col min="38" max="38" width="0.28515625" style="5" customWidth="1"/>
    <col min="39" max="16384" width="9.140625" style="5"/>
  </cols>
  <sheetData>
    <row r="1" spans="1:37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</row>
    <row r="2" spans="1:37" ht="21" x14ac:dyDescent="0.4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</row>
    <row r="3" spans="1:37" ht="2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</row>
    <row r="4" spans="1:37" ht="21" x14ac:dyDescent="0.45">
      <c r="A4" s="169" t="s">
        <v>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3"/>
    </row>
    <row r="6" spans="1:37" ht="21" x14ac:dyDescent="0.45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58" t="str">
        <f>سهام!C6</f>
        <v>1404/03/31</v>
      </c>
      <c r="P6" s="158"/>
      <c r="Q6" s="158"/>
      <c r="R6" s="158"/>
      <c r="S6" s="158"/>
      <c r="U6" s="158" t="s">
        <v>2</v>
      </c>
      <c r="V6" s="158"/>
      <c r="W6" s="158"/>
      <c r="X6" s="158"/>
      <c r="Y6" s="158"/>
      <c r="Z6" s="158"/>
      <c r="AA6" s="158"/>
      <c r="AC6" s="158" t="str">
        <f>سهام!Q6</f>
        <v>1404/04/31</v>
      </c>
      <c r="AD6" s="158"/>
      <c r="AE6" s="158"/>
      <c r="AF6" s="158"/>
      <c r="AG6" s="158"/>
      <c r="AH6" s="158"/>
      <c r="AI6" s="158"/>
      <c r="AJ6" s="158"/>
      <c r="AK6" s="158"/>
    </row>
    <row r="7" spans="1:37" ht="21" customHeight="1" x14ac:dyDescent="0.45">
      <c r="A7" s="176" t="s">
        <v>21</v>
      </c>
      <c r="B7" s="176"/>
      <c r="C7" s="171" t="s">
        <v>22</v>
      </c>
      <c r="D7" s="22"/>
      <c r="E7" s="171" t="s">
        <v>23</v>
      </c>
      <c r="F7" s="22"/>
      <c r="G7" s="168" t="s">
        <v>24</v>
      </c>
      <c r="H7" s="22"/>
      <c r="I7" s="168" t="s">
        <v>25</v>
      </c>
      <c r="J7" s="12"/>
      <c r="K7" s="168" t="s">
        <v>26</v>
      </c>
      <c r="L7" s="22"/>
      <c r="M7" s="168" t="s">
        <v>14</v>
      </c>
      <c r="N7" s="22"/>
      <c r="O7" s="168" t="s">
        <v>6</v>
      </c>
      <c r="P7" s="22"/>
      <c r="Q7" s="168" t="s">
        <v>7</v>
      </c>
      <c r="R7" s="22"/>
      <c r="S7" s="168" t="s">
        <v>8</v>
      </c>
      <c r="U7" s="170" t="s">
        <v>3</v>
      </c>
      <c r="V7" s="170"/>
      <c r="W7" s="170"/>
      <c r="X7" s="22"/>
      <c r="Y7" s="170" t="s">
        <v>4</v>
      </c>
      <c r="Z7" s="170"/>
      <c r="AA7" s="170"/>
      <c r="AC7" s="168" t="s">
        <v>6</v>
      </c>
      <c r="AD7" s="22"/>
      <c r="AE7" s="168" t="s">
        <v>10</v>
      </c>
      <c r="AF7" s="22"/>
      <c r="AG7" s="168" t="s">
        <v>7</v>
      </c>
      <c r="AH7" s="22"/>
      <c r="AI7" s="171" t="s">
        <v>8</v>
      </c>
      <c r="AJ7" s="22"/>
      <c r="AK7" s="164" t="s">
        <v>136</v>
      </c>
    </row>
    <row r="8" spans="1:37" ht="21" x14ac:dyDescent="0.45">
      <c r="A8" s="176"/>
      <c r="B8" s="176"/>
      <c r="C8" s="172"/>
      <c r="E8" s="172"/>
      <c r="G8" s="158"/>
      <c r="I8" s="158"/>
      <c r="K8" s="158"/>
      <c r="M8" s="158"/>
      <c r="O8" s="158"/>
      <c r="Q8" s="158"/>
      <c r="S8" s="158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58"/>
      <c r="AE8" s="158"/>
      <c r="AG8" s="158"/>
      <c r="AI8" s="172"/>
      <c r="AK8" s="165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137</v>
      </c>
      <c r="S9" s="55" t="s">
        <v>137</v>
      </c>
      <c r="U9" s="56"/>
      <c r="V9" s="23"/>
      <c r="W9" s="55" t="s">
        <v>137</v>
      </c>
      <c r="Y9" s="20"/>
      <c r="Z9" s="23"/>
      <c r="AA9" s="55" t="s">
        <v>137</v>
      </c>
      <c r="AC9" s="20"/>
      <c r="AE9" s="55" t="s">
        <v>137</v>
      </c>
      <c r="AG9" s="55" t="s">
        <v>137</v>
      </c>
      <c r="AI9" s="55" t="s">
        <v>137</v>
      </c>
      <c r="AK9" s="94"/>
    </row>
    <row r="10" spans="1:37" x14ac:dyDescent="0.45">
      <c r="A10" s="17" t="s">
        <v>107</v>
      </c>
      <c r="C10" s="7" t="s">
        <v>27</v>
      </c>
      <c r="E10" s="7" t="s">
        <v>27</v>
      </c>
      <c r="G10" s="7" t="s">
        <v>109</v>
      </c>
      <c r="I10" s="7" t="s">
        <v>110</v>
      </c>
      <c r="K10" s="9">
        <v>18</v>
      </c>
      <c r="L10" s="57"/>
      <c r="M10" s="9">
        <v>18</v>
      </c>
      <c r="O10" s="9">
        <v>4302000</v>
      </c>
      <c r="P10" s="57"/>
      <c r="Q10" s="9">
        <v>3650468775951</v>
      </c>
      <c r="R10" s="57"/>
      <c r="S10" s="9">
        <v>3948201910675</v>
      </c>
      <c r="T10" s="57"/>
      <c r="U10" s="9">
        <v>0</v>
      </c>
      <c r="V10" s="57"/>
      <c r="W10" s="9">
        <v>0</v>
      </c>
      <c r="X10" s="57"/>
      <c r="Y10" s="9">
        <v>0</v>
      </c>
      <c r="Z10" s="33"/>
      <c r="AA10" s="33">
        <v>0</v>
      </c>
      <c r="AB10" s="57"/>
      <c r="AC10" s="9">
        <v>4302000</v>
      </c>
      <c r="AD10" s="57"/>
      <c r="AE10" s="9">
        <v>943806</v>
      </c>
      <c r="AF10" s="57"/>
      <c r="AG10" s="9">
        <v>3650468775951</v>
      </c>
      <c r="AH10" s="57"/>
      <c r="AI10" s="9">
        <v>4059517491069</v>
      </c>
      <c r="AJ10" s="57"/>
      <c r="AK10" s="101">
        <f>AI10/درآمد!$K$1</f>
        <v>7.6431370458494061E-2</v>
      </c>
    </row>
    <row r="11" spans="1:37" x14ac:dyDescent="0.45">
      <c r="A11" s="1" t="s">
        <v>99</v>
      </c>
      <c r="C11" s="7" t="s">
        <v>27</v>
      </c>
      <c r="E11" s="7" t="s">
        <v>27</v>
      </c>
      <c r="G11" s="2" t="s">
        <v>103</v>
      </c>
      <c r="I11" s="7" t="s">
        <v>104</v>
      </c>
      <c r="K11" s="10">
        <v>23</v>
      </c>
      <c r="L11" s="57"/>
      <c r="M11" s="10">
        <v>23</v>
      </c>
      <c r="O11" s="9">
        <v>3528000</v>
      </c>
      <c r="P11" s="57"/>
      <c r="Q11" s="9">
        <v>3199976493180</v>
      </c>
      <c r="R11" s="57"/>
      <c r="S11" s="10">
        <v>3225771222975</v>
      </c>
      <c r="T11" s="57"/>
      <c r="U11" s="10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3528000</v>
      </c>
      <c r="AD11" s="57"/>
      <c r="AE11" s="9">
        <v>894400</v>
      </c>
      <c r="AF11" s="57"/>
      <c r="AG11" s="9">
        <v>3199976493180</v>
      </c>
      <c r="AH11" s="57"/>
      <c r="AI11" s="9">
        <v>3154871275920</v>
      </c>
      <c r="AJ11" s="57"/>
      <c r="AK11" s="101">
        <f>AI11/درآمد!$K$1</f>
        <v>5.9398964475259809E-2</v>
      </c>
    </row>
    <row r="12" spans="1:37" x14ac:dyDescent="0.45">
      <c r="A12" s="17" t="s">
        <v>124</v>
      </c>
      <c r="C12" s="7" t="s">
        <v>27</v>
      </c>
      <c r="E12" s="7" t="s">
        <v>27</v>
      </c>
      <c r="G12" s="7" t="s">
        <v>126</v>
      </c>
      <c r="I12" s="7" t="s">
        <v>127</v>
      </c>
      <c r="K12" s="9">
        <v>23</v>
      </c>
      <c r="L12" s="57"/>
      <c r="M12" s="9">
        <v>23</v>
      </c>
      <c r="O12" s="9">
        <v>3000000</v>
      </c>
      <c r="P12" s="57"/>
      <c r="Q12" s="9">
        <v>3000000000000</v>
      </c>
      <c r="R12" s="57"/>
      <c r="S12" s="9">
        <v>2999456250000</v>
      </c>
      <c r="T12" s="57"/>
      <c r="U12" s="9">
        <v>0</v>
      </c>
      <c r="V12" s="57"/>
      <c r="W12" s="9">
        <v>0</v>
      </c>
      <c r="X12" s="57"/>
      <c r="Y12" s="9">
        <v>0</v>
      </c>
      <c r="Z12" s="57"/>
      <c r="AA12" s="9">
        <v>0</v>
      </c>
      <c r="AB12" s="57"/>
      <c r="AC12" s="9">
        <v>3000000</v>
      </c>
      <c r="AD12" s="57"/>
      <c r="AE12" s="9">
        <v>1000000</v>
      </c>
      <c r="AF12" s="57"/>
      <c r="AG12" s="9">
        <v>3000000000000</v>
      </c>
      <c r="AH12" s="57"/>
      <c r="AI12" s="9">
        <v>2999456250000</v>
      </c>
      <c r="AJ12" s="57"/>
      <c r="AK12" s="101">
        <f>AI12/درآمد!$K$1</f>
        <v>5.6472857260044938E-2</v>
      </c>
    </row>
    <row r="13" spans="1:37" x14ac:dyDescent="0.45">
      <c r="A13" s="17" t="s">
        <v>125</v>
      </c>
      <c r="C13" s="7" t="s">
        <v>27</v>
      </c>
      <c r="E13" s="7" t="s">
        <v>27</v>
      </c>
      <c r="G13" s="2" t="s">
        <v>133</v>
      </c>
      <c r="I13" s="7" t="s">
        <v>175</v>
      </c>
      <c r="K13" s="9">
        <v>23</v>
      </c>
      <c r="L13" s="57"/>
      <c r="M13" s="9">
        <v>23</v>
      </c>
      <c r="O13" s="9">
        <v>2700000</v>
      </c>
      <c r="P13" s="57"/>
      <c r="Q13" s="9">
        <v>2445126000000</v>
      </c>
      <c r="R13" s="57"/>
      <c r="S13" s="9">
        <v>2444622831787</v>
      </c>
      <c r="T13" s="57"/>
      <c r="U13" s="9">
        <v>0</v>
      </c>
      <c r="V13" s="57"/>
      <c r="W13" s="9">
        <v>0</v>
      </c>
      <c r="X13" s="57"/>
      <c r="Y13" s="9">
        <v>0</v>
      </c>
      <c r="Z13" s="57"/>
      <c r="AA13" s="9">
        <v>0</v>
      </c>
      <c r="AB13" s="57"/>
      <c r="AC13" s="9">
        <v>2700000</v>
      </c>
      <c r="AD13" s="57"/>
      <c r="AE13" s="9">
        <v>908000</v>
      </c>
      <c r="AF13" s="57"/>
      <c r="AG13" s="9">
        <v>2445126000000</v>
      </c>
      <c r="AH13" s="57"/>
      <c r="AI13" s="9">
        <v>2451155647500</v>
      </c>
      <c r="AJ13" s="57"/>
      <c r="AK13" s="101">
        <f>AI13/درآمد!$K$1</f>
        <v>4.6149618952908721E-2</v>
      </c>
    </row>
    <row r="14" spans="1:37" x14ac:dyDescent="0.45">
      <c r="A14" s="1" t="s">
        <v>117</v>
      </c>
      <c r="C14" s="7" t="s">
        <v>27</v>
      </c>
      <c r="E14" s="7" t="s">
        <v>27</v>
      </c>
      <c r="G14" s="2" t="s">
        <v>120</v>
      </c>
      <c r="I14" s="7" t="s">
        <v>121</v>
      </c>
      <c r="K14" s="10">
        <v>18</v>
      </c>
      <c r="L14" s="57"/>
      <c r="M14" s="10">
        <v>18</v>
      </c>
      <c r="O14" s="9">
        <v>2650000</v>
      </c>
      <c r="P14" s="57"/>
      <c r="Q14" s="9">
        <v>2014365037500</v>
      </c>
      <c r="R14" s="57"/>
      <c r="S14" s="10">
        <v>2064240788531</v>
      </c>
      <c r="T14" s="57"/>
      <c r="U14" s="10">
        <v>0</v>
      </c>
      <c r="V14" s="57"/>
      <c r="W14" s="10">
        <v>0</v>
      </c>
      <c r="X14" s="57"/>
      <c r="Y14" s="9">
        <v>0</v>
      </c>
      <c r="Z14" s="57"/>
      <c r="AA14" s="9">
        <v>0</v>
      </c>
      <c r="AB14" s="57"/>
      <c r="AC14" s="9">
        <v>2650000</v>
      </c>
      <c r="AD14" s="57"/>
      <c r="AE14" s="9">
        <v>783747</v>
      </c>
      <c r="AF14" s="57"/>
      <c r="AG14" s="9">
        <v>2014365037500</v>
      </c>
      <c r="AH14" s="57"/>
      <c r="AI14" s="9">
        <v>2076553106519</v>
      </c>
      <c r="AJ14" s="57"/>
      <c r="AK14" s="101">
        <f>AI14/درآمد!$K$1</f>
        <v>3.9096715338771945E-2</v>
      </c>
    </row>
    <row r="15" spans="1:37" x14ac:dyDescent="0.45">
      <c r="A15" s="1" t="s">
        <v>130</v>
      </c>
      <c r="B15" s="27"/>
      <c r="C15" s="2" t="s">
        <v>27</v>
      </c>
      <c r="D15" s="23"/>
      <c r="E15" s="2" t="s">
        <v>27</v>
      </c>
      <c r="F15" s="23"/>
      <c r="G15" s="2" t="s">
        <v>131</v>
      </c>
      <c r="H15" s="23"/>
      <c r="I15" s="2" t="s">
        <v>132</v>
      </c>
      <c r="J15" s="27"/>
      <c r="K15" s="10">
        <v>23</v>
      </c>
      <c r="L15" s="77"/>
      <c r="M15" s="10">
        <v>23</v>
      </c>
      <c r="N15" s="23"/>
      <c r="O15" s="10">
        <v>2000000</v>
      </c>
      <c r="P15" s="77"/>
      <c r="Q15" s="10">
        <v>2000000000000</v>
      </c>
      <c r="R15" s="77"/>
      <c r="S15" s="10">
        <v>1999637500000</v>
      </c>
      <c r="T15" s="77"/>
      <c r="U15" s="10">
        <v>0</v>
      </c>
      <c r="V15" s="77"/>
      <c r="W15" s="10">
        <v>0</v>
      </c>
      <c r="X15" s="77"/>
      <c r="Y15" s="10">
        <v>0</v>
      </c>
      <c r="Z15" s="77"/>
      <c r="AA15" s="10">
        <v>0</v>
      </c>
      <c r="AB15" s="77"/>
      <c r="AC15" s="10">
        <v>2000000</v>
      </c>
      <c r="AD15" s="77"/>
      <c r="AE15" s="10">
        <v>1000000</v>
      </c>
      <c r="AF15" s="77"/>
      <c r="AG15" s="10">
        <v>2000000000000</v>
      </c>
      <c r="AH15" s="57"/>
      <c r="AI15" s="9">
        <v>1999637500000</v>
      </c>
      <c r="AJ15" s="57"/>
      <c r="AK15" s="101">
        <f>AI15/درآمد!$K$1</f>
        <v>3.7648571506696621E-2</v>
      </c>
    </row>
    <row r="16" spans="1:37" x14ac:dyDescent="0.45">
      <c r="A16" s="17" t="s">
        <v>106</v>
      </c>
      <c r="C16" s="7" t="s">
        <v>27</v>
      </c>
      <c r="E16" s="7" t="s">
        <v>27</v>
      </c>
      <c r="G16" s="7" t="s">
        <v>109</v>
      </c>
      <c r="I16" s="7" t="s">
        <v>110</v>
      </c>
      <c r="K16" s="9">
        <v>18</v>
      </c>
      <c r="L16" s="57"/>
      <c r="M16" s="9">
        <v>18</v>
      </c>
      <c r="O16" s="9">
        <v>1984800</v>
      </c>
      <c r="P16" s="57"/>
      <c r="Q16" s="9">
        <v>1684205233657</v>
      </c>
      <c r="R16" s="57"/>
      <c r="S16" s="9">
        <v>1683599112342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1984800</v>
      </c>
      <c r="AD16" s="57"/>
      <c r="AE16" s="9">
        <v>856822</v>
      </c>
      <c r="AF16" s="57"/>
      <c r="AG16" s="9">
        <v>1684205233657</v>
      </c>
      <c r="AH16" s="57"/>
      <c r="AI16" s="9">
        <v>1700312068169</v>
      </c>
      <c r="AJ16" s="57"/>
      <c r="AK16" s="101">
        <f>AI16/درآمد!$K$1</f>
        <v>3.2012962590549449E-2</v>
      </c>
    </row>
    <row r="17" spans="1:37" x14ac:dyDescent="0.45">
      <c r="A17" s="17" t="s">
        <v>94</v>
      </c>
      <c r="C17" s="7" t="s">
        <v>27</v>
      </c>
      <c r="E17" s="7" t="s">
        <v>27</v>
      </c>
      <c r="G17" s="7" t="s">
        <v>95</v>
      </c>
      <c r="I17" s="7" t="s">
        <v>96</v>
      </c>
      <c r="K17" s="9">
        <v>23</v>
      </c>
      <c r="L17" s="57"/>
      <c r="M17" s="9">
        <v>23</v>
      </c>
      <c r="O17" s="9">
        <v>1500000</v>
      </c>
      <c r="P17" s="57"/>
      <c r="Q17" s="9">
        <v>1500000000000</v>
      </c>
      <c r="R17" s="57"/>
      <c r="S17" s="9">
        <v>1499728125000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1500000</v>
      </c>
      <c r="AD17" s="57"/>
      <c r="AE17" s="9">
        <v>1000000</v>
      </c>
      <c r="AF17" s="57"/>
      <c r="AG17" s="9">
        <v>1500000000000</v>
      </c>
      <c r="AH17" s="57"/>
      <c r="AI17" s="9">
        <v>1499728125000</v>
      </c>
      <c r="AJ17" s="57"/>
      <c r="AK17" s="101">
        <f>AI17/درآمد!$K$1</f>
        <v>2.8236428630022469E-2</v>
      </c>
    </row>
    <row r="18" spans="1:37" x14ac:dyDescent="0.45">
      <c r="A18" s="17" t="s">
        <v>29</v>
      </c>
      <c r="C18" s="7" t="s">
        <v>27</v>
      </c>
      <c r="E18" s="7" t="s">
        <v>27</v>
      </c>
      <c r="G18" s="7" t="s">
        <v>30</v>
      </c>
      <c r="I18" s="7" t="s">
        <v>31</v>
      </c>
      <c r="K18" s="9">
        <v>23</v>
      </c>
      <c r="L18" s="57"/>
      <c r="M18" s="9">
        <v>23</v>
      </c>
      <c r="O18" s="9">
        <v>1500000</v>
      </c>
      <c r="P18" s="57"/>
      <c r="Q18" s="9">
        <v>1500160000000</v>
      </c>
      <c r="R18" s="57"/>
      <c r="S18" s="9">
        <v>1499728125000</v>
      </c>
      <c r="T18" s="57"/>
      <c r="U18" s="9">
        <v>0</v>
      </c>
      <c r="V18" s="57"/>
      <c r="W18" s="9">
        <v>0</v>
      </c>
      <c r="X18" s="57"/>
      <c r="Y18" s="9">
        <v>0</v>
      </c>
      <c r="Z18" s="57"/>
      <c r="AA18" s="9">
        <v>0</v>
      </c>
      <c r="AB18" s="57"/>
      <c r="AC18" s="9">
        <v>1500000</v>
      </c>
      <c r="AD18" s="57"/>
      <c r="AE18" s="9">
        <v>1000000</v>
      </c>
      <c r="AF18" s="57"/>
      <c r="AG18" s="9">
        <v>1500160000000</v>
      </c>
      <c r="AH18" s="57"/>
      <c r="AI18" s="9">
        <v>1499728125000</v>
      </c>
      <c r="AJ18" s="57"/>
      <c r="AK18" s="101">
        <f>AI18/درآمد!$K$1</f>
        <v>2.8236428630022469E-2</v>
      </c>
    </row>
    <row r="19" spans="1:37" x14ac:dyDescent="0.45">
      <c r="A19" s="17" t="s">
        <v>97</v>
      </c>
      <c r="C19" s="7" t="s">
        <v>27</v>
      </c>
      <c r="E19" s="7" t="s">
        <v>27</v>
      </c>
      <c r="G19" s="2" t="s">
        <v>100</v>
      </c>
      <c r="I19" s="7" t="s">
        <v>101</v>
      </c>
      <c r="K19" s="9">
        <v>23</v>
      </c>
      <c r="L19" s="57"/>
      <c r="M19" s="9">
        <v>23</v>
      </c>
      <c r="O19" s="9">
        <v>1499971</v>
      </c>
      <c r="P19" s="57"/>
      <c r="Q19" s="9">
        <v>1500205374093</v>
      </c>
      <c r="R19" s="57"/>
      <c r="S19" s="9">
        <v>1499699130256</v>
      </c>
      <c r="T19" s="57"/>
      <c r="U19" s="9">
        <v>0</v>
      </c>
      <c r="V19" s="57"/>
      <c r="W19" s="9">
        <v>0</v>
      </c>
      <c r="X19" s="57"/>
      <c r="Y19" s="9">
        <v>0</v>
      </c>
      <c r="Z19" s="57"/>
      <c r="AA19" s="9">
        <v>0</v>
      </c>
      <c r="AB19" s="57"/>
      <c r="AC19" s="9">
        <v>1499971</v>
      </c>
      <c r="AD19" s="57"/>
      <c r="AE19" s="9">
        <v>1000000</v>
      </c>
      <c r="AF19" s="57"/>
      <c r="AG19" s="9">
        <v>1500205374093</v>
      </c>
      <c r="AH19" s="57"/>
      <c r="AI19" s="9">
        <v>1499699130256</v>
      </c>
      <c r="AJ19" s="57"/>
      <c r="AK19" s="101">
        <f>AI19/درآمد!$K$1</f>
        <v>2.8235882725730913E-2</v>
      </c>
    </row>
    <row r="20" spans="1:37" x14ac:dyDescent="0.45">
      <c r="A20" s="17" t="s">
        <v>108</v>
      </c>
      <c r="C20" s="7" t="s">
        <v>27</v>
      </c>
      <c r="E20" s="7" t="s">
        <v>27</v>
      </c>
      <c r="G20" s="2" t="s">
        <v>109</v>
      </c>
      <c r="I20" s="7" t="s">
        <v>111</v>
      </c>
      <c r="K20" s="9">
        <v>18</v>
      </c>
      <c r="L20" s="57"/>
      <c r="M20" s="9">
        <v>18</v>
      </c>
      <c r="O20" s="9">
        <v>646000</v>
      </c>
      <c r="P20" s="57"/>
      <c r="Q20" s="9">
        <v>548164381035</v>
      </c>
      <c r="R20" s="57"/>
      <c r="S20" s="9">
        <v>547967062965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646000</v>
      </c>
      <c r="AD20" s="57"/>
      <c r="AE20" s="9">
        <v>856822</v>
      </c>
      <c r="AF20" s="57"/>
      <c r="AG20" s="9">
        <v>548164381035</v>
      </c>
      <c r="AH20" s="57"/>
      <c r="AI20" s="9">
        <v>553406688854</v>
      </c>
      <c r="AJ20" s="57"/>
      <c r="AK20" s="101">
        <f>AI20/درآمد!$K$1</f>
        <v>1.0419374160368582E-2</v>
      </c>
    </row>
    <row r="21" spans="1:37" x14ac:dyDescent="0.45">
      <c r="A21" s="17" t="s">
        <v>37</v>
      </c>
      <c r="C21" s="7" t="s">
        <v>27</v>
      </c>
      <c r="E21" s="7" t="s">
        <v>27</v>
      </c>
      <c r="G21" s="7" t="s">
        <v>38</v>
      </c>
      <c r="I21" s="7" t="s">
        <v>39</v>
      </c>
      <c r="K21" s="9">
        <v>23</v>
      </c>
      <c r="L21" s="57"/>
      <c r="M21" s="9">
        <v>23</v>
      </c>
      <c r="O21" s="9">
        <v>500000</v>
      </c>
      <c r="P21" s="57"/>
      <c r="Q21" s="9">
        <v>500000000000</v>
      </c>
      <c r="R21" s="57"/>
      <c r="S21" s="9">
        <v>499909375000</v>
      </c>
      <c r="T21" s="57"/>
      <c r="U21" s="9">
        <v>0</v>
      </c>
      <c r="V21" s="57"/>
      <c r="W21" s="9">
        <v>0</v>
      </c>
      <c r="X21" s="57"/>
      <c r="Y21" s="9">
        <v>0</v>
      </c>
      <c r="Z21" s="57"/>
      <c r="AA21" s="9">
        <v>0</v>
      </c>
      <c r="AB21" s="57"/>
      <c r="AC21" s="9">
        <v>500000</v>
      </c>
      <c r="AD21" s="57"/>
      <c r="AE21" s="9">
        <v>1000000</v>
      </c>
      <c r="AF21" s="57"/>
      <c r="AG21" s="9">
        <v>500000000000</v>
      </c>
      <c r="AH21" s="57"/>
      <c r="AI21" s="9">
        <v>499909375000</v>
      </c>
      <c r="AJ21" s="57"/>
      <c r="AK21" s="101">
        <f>AI21/درآمد!$K$1</f>
        <v>9.4121428766741552E-3</v>
      </c>
    </row>
    <row r="22" spans="1:37" x14ac:dyDescent="0.45">
      <c r="A22" s="17" t="s">
        <v>32</v>
      </c>
      <c r="C22" s="7" t="s">
        <v>27</v>
      </c>
      <c r="E22" s="7" t="s">
        <v>27</v>
      </c>
      <c r="G22" s="7" t="s">
        <v>33</v>
      </c>
      <c r="I22" s="7" t="s">
        <v>34</v>
      </c>
      <c r="K22" s="9">
        <v>23</v>
      </c>
      <c r="L22" s="57"/>
      <c r="M22" s="9">
        <v>23</v>
      </c>
      <c r="O22" s="9">
        <v>526865</v>
      </c>
      <c r="P22" s="57"/>
      <c r="Q22" s="9">
        <v>500020153650</v>
      </c>
      <c r="R22" s="57"/>
      <c r="S22" s="9">
        <v>488404882617</v>
      </c>
      <c r="T22" s="57"/>
      <c r="U22" s="9">
        <v>0</v>
      </c>
      <c r="V22" s="57"/>
      <c r="W22" s="9">
        <v>0</v>
      </c>
      <c r="X22" s="57"/>
      <c r="Y22" s="9">
        <v>0</v>
      </c>
      <c r="Z22" s="57"/>
      <c r="AA22" s="9">
        <v>0</v>
      </c>
      <c r="AB22" s="57"/>
      <c r="AC22" s="9">
        <v>526865</v>
      </c>
      <c r="AD22" s="57"/>
      <c r="AE22" s="9">
        <v>922500</v>
      </c>
      <c r="AF22" s="57"/>
      <c r="AG22" s="9">
        <v>500020153650</v>
      </c>
      <c r="AH22" s="57"/>
      <c r="AI22" s="9">
        <v>485944869025</v>
      </c>
      <c r="AJ22" s="57"/>
      <c r="AK22" s="101">
        <f>AI22/درآمد!$K$1</f>
        <v>9.1492233716361279E-3</v>
      </c>
    </row>
    <row r="23" spans="1:37" x14ac:dyDescent="0.45">
      <c r="A23" s="1" t="s">
        <v>35</v>
      </c>
      <c r="C23" s="7" t="s">
        <v>27</v>
      </c>
      <c r="E23" s="7" t="s">
        <v>27</v>
      </c>
      <c r="G23" s="2" t="s">
        <v>36</v>
      </c>
      <c r="I23" s="7" t="s">
        <v>174</v>
      </c>
      <c r="K23" s="10">
        <v>20.5</v>
      </c>
      <c r="L23" s="57"/>
      <c r="M23" s="10">
        <v>20.5</v>
      </c>
      <c r="O23" s="9">
        <v>2100000</v>
      </c>
      <c r="P23" s="57"/>
      <c r="Q23" s="9">
        <v>2003959482000</v>
      </c>
      <c r="R23" s="57"/>
      <c r="S23" s="10">
        <v>2069909760843</v>
      </c>
      <c r="T23" s="57"/>
      <c r="U23" s="10">
        <v>0</v>
      </c>
      <c r="V23" s="57"/>
      <c r="W23" s="10">
        <v>0</v>
      </c>
      <c r="X23" s="57"/>
      <c r="Y23" s="9">
        <v>2100000</v>
      </c>
      <c r="Z23" s="57"/>
      <c r="AA23" s="9">
        <v>2100000000000</v>
      </c>
      <c r="AB23" s="57"/>
      <c r="AC23" s="9">
        <v>0</v>
      </c>
      <c r="AD23" s="57"/>
      <c r="AE23" s="9">
        <v>0</v>
      </c>
      <c r="AF23" s="57"/>
      <c r="AG23" s="9">
        <v>0</v>
      </c>
      <c r="AH23" s="57"/>
      <c r="AI23" s="9">
        <v>0</v>
      </c>
      <c r="AJ23" s="57"/>
      <c r="AK23" s="101">
        <f>AI23/درآمد!$K$1</f>
        <v>0</v>
      </c>
    </row>
    <row r="24" spans="1:37" ht="21" x14ac:dyDescent="0.45">
      <c r="A24" s="35" t="s">
        <v>163</v>
      </c>
      <c r="C24" s="2"/>
      <c r="E24" s="2"/>
      <c r="G24" s="2"/>
      <c r="I24" s="2"/>
      <c r="K24" s="2"/>
      <c r="M24" s="2"/>
      <c r="O24" s="9"/>
      <c r="Q24" s="79">
        <f>SUM(Q10:Q23)</f>
        <v>26046650931066</v>
      </c>
      <c r="S24" s="79">
        <f>SUM(S10:S23)</f>
        <v>26470876077991</v>
      </c>
      <c r="U24" s="2"/>
      <c r="W24" s="79">
        <f>SUM(W10:W23)</f>
        <v>0</v>
      </c>
      <c r="Y24" s="2"/>
      <c r="AA24" s="79">
        <f>SUM(AA10:AA23)</f>
        <v>2100000000000</v>
      </c>
      <c r="AC24" s="2"/>
      <c r="AE24" s="2"/>
      <c r="AG24" s="79">
        <f>SUM(AG10:AG23)</f>
        <v>24042691449066</v>
      </c>
      <c r="AI24" s="79">
        <f>SUM(AI10:AI23)</f>
        <v>24479919652312</v>
      </c>
      <c r="AK24" s="95">
        <f>SUM(AK10:AK23)</f>
        <v>0.46090054097718025</v>
      </c>
    </row>
  </sheetData>
  <sortState ref="A10:AK23">
    <sortCondition descending="1" ref="AI10:AI23"/>
  </sortState>
  <mergeCells count="25">
    <mergeCell ref="AI7:AI8"/>
    <mergeCell ref="AG7:AG8"/>
    <mergeCell ref="AE7:AE8"/>
    <mergeCell ref="AC7:AC8"/>
    <mergeCell ref="A3:AK3"/>
    <mergeCell ref="U6:AA6"/>
    <mergeCell ref="O6:S6"/>
    <mergeCell ref="A6:N6"/>
    <mergeCell ref="A4:AK4"/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</mergeCells>
  <pageMargins left="0.39" right="0.39" top="0.39" bottom="0.39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17"/>
  <sheetViews>
    <sheetView rightToLeft="1" view="pageBreakPreview" zoomScale="115" zoomScaleNormal="100" zoomScaleSheetLayoutView="115" workbookViewId="0">
      <selection activeCell="A23" sqref="A23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6" width="9.140625" style="73"/>
    <col min="17" max="16384" width="9.140625" style="61"/>
  </cols>
  <sheetData>
    <row r="1" spans="1:13" ht="21" x14ac:dyDescent="0.4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1" x14ac:dyDescent="0.45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21" x14ac:dyDescent="0.45">
      <c r="A3" s="178" t="s">
        <v>164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x14ac:dyDescent="0.45">
      <c r="A5" s="179" t="s">
        <v>40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x14ac:dyDescent="0.45">
      <c r="A6" s="179" t="s">
        <v>155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8" spans="1:13" ht="21" x14ac:dyDescent="0.45">
      <c r="A8" s="177" t="s">
        <v>41</v>
      </c>
      <c r="C8" s="172" t="str">
        <f>سهام!Q6</f>
        <v>1404/04/31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</row>
    <row r="9" spans="1:13" ht="42" x14ac:dyDescent="0.45">
      <c r="A9" s="172"/>
      <c r="C9" s="8" t="s">
        <v>6</v>
      </c>
      <c r="D9" s="75"/>
      <c r="E9" s="8" t="s">
        <v>42</v>
      </c>
      <c r="F9" s="75"/>
      <c r="G9" s="8" t="s">
        <v>43</v>
      </c>
      <c r="H9" s="75"/>
      <c r="I9" s="8" t="s">
        <v>44</v>
      </c>
      <c r="J9" s="75"/>
      <c r="K9" s="8" t="s">
        <v>45</v>
      </c>
      <c r="L9" s="75"/>
      <c r="M9" s="8" t="s">
        <v>46</v>
      </c>
    </row>
    <row r="10" spans="1:13" x14ac:dyDescent="0.45">
      <c r="A10" s="55"/>
      <c r="C10" s="69"/>
      <c r="D10" s="74"/>
      <c r="E10" s="69" t="s">
        <v>137</v>
      </c>
      <c r="F10" s="74"/>
      <c r="G10" s="69" t="s">
        <v>137</v>
      </c>
      <c r="H10" s="74"/>
      <c r="I10" s="55"/>
      <c r="J10" s="74"/>
      <c r="K10" s="69" t="s">
        <v>137</v>
      </c>
      <c r="L10" s="74"/>
      <c r="M10" s="69"/>
    </row>
    <row r="11" spans="1:13" x14ac:dyDescent="0.45">
      <c r="A11" s="68" t="s">
        <v>106</v>
      </c>
      <c r="B11" s="67"/>
      <c r="C11" s="55">
        <v>1984800</v>
      </c>
      <c r="D11" s="74"/>
      <c r="E11" s="55">
        <v>848400</v>
      </c>
      <c r="F11" s="74"/>
      <c r="G11" s="55">
        <v>856822</v>
      </c>
      <c r="H11" s="74"/>
      <c r="I11" s="92" t="s">
        <v>176</v>
      </c>
      <c r="J11" s="74"/>
      <c r="K11" s="55">
        <v>1700312068169</v>
      </c>
      <c r="L11" s="74"/>
      <c r="M11" s="55" t="s">
        <v>47</v>
      </c>
    </row>
    <row r="12" spans="1:13" customFormat="1" ht="21.75" customHeight="1" x14ac:dyDescent="0.45">
      <c r="A12" s="68" t="s">
        <v>107</v>
      </c>
      <c r="B12" s="67"/>
      <c r="C12" s="55">
        <v>4302000</v>
      </c>
      <c r="D12" s="74"/>
      <c r="E12" s="55">
        <v>940500</v>
      </c>
      <c r="F12" s="74"/>
      <c r="G12" s="55">
        <v>943806</v>
      </c>
      <c r="H12" s="74"/>
      <c r="I12" s="92" t="s">
        <v>177</v>
      </c>
      <c r="J12" s="74"/>
      <c r="K12" s="55">
        <v>4059517491069</v>
      </c>
      <c r="L12" s="74"/>
      <c r="M12" s="55" t="s">
        <v>47</v>
      </c>
    </row>
    <row r="13" spans="1:13" customFormat="1" ht="21.75" customHeight="1" x14ac:dyDescent="0.45">
      <c r="A13" s="68" t="s">
        <v>108</v>
      </c>
      <c r="B13" s="67"/>
      <c r="C13" s="55">
        <v>646000</v>
      </c>
      <c r="D13" s="74"/>
      <c r="E13" s="55">
        <v>848400</v>
      </c>
      <c r="F13" s="74"/>
      <c r="G13" s="55">
        <v>856822</v>
      </c>
      <c r="H13" s="74"/>
      <c r="I13" s="92" t="s">
        <v>176</v>
      </c>
      <c r="J13" s="74"/>
      <c r="K13" s="55">
        <v>553406688854</v>
      </c>
      <c r="L13" s="74"/>
      <c r="M13" s="55" t="s">
        <v>47</v>
      </c>
    </row>
    <row r="14" spans="1:13" customFormat="1" ht="21.75" customHeight="1" x14ac:dyDescent="0.45">
      <c r="A14" s="68" t="s">
        <v>32</v>
      </c>
      <c r="B14" s="67"/>
      <c r="C14" s="55">
        <v>526865</v>
      </c>
      <c r="D14" s="74"/>
      <c r="E14" s="55">
        <v>930500</v>
      </c>
      <c r="F14" s="74"/>
      <c r="G14" s="55">
        <v>922500</v>
      </c>
      <c r="H14" s="74"/>
      <c r="I14" s="92" t="s">
        <v>178</v>
      </c>
      <c r="J14" s="74"/>
      <c r="K14" s="55">
        <v>485944869025</v>
      </c>
      <c r="L14" s="74"/>
      <c r="M14" s="55" t="s">
        <v>47</v>
      </c>
    </row>
    <row r="15" spans="1:13" customFormat="1" ht="21.75" customHeight="1" x14ac:dyDescent="0.45">
      <c r="A15" s="68" t="s">
        <v>99</v>
      </c>
      <c r="B15" s="67"/>
      <c r="C15" s="55">
        <v>3528000</v>
      </c>
      <c r="D15" s="74"/>
      <c r="E15" s="55">
        <v>922530</v>
      </c>
      <c r="F15" s="74"/>
      <c r="G15" s="55">
        <v>894400</v>
      </c>
      <c r="H15" s="74"/>
      <c r="I15" s="92" t="s">
        <v>179</v>
      </c>
      <c r="J15" s="74"/>
      <c r="K15" s="55">
        <v>3154871275920</v>
      </c>
      <c r="L15" s="74"/>
      <c r="M15" s="55" t="s">
        <v>47</v>
      </c>
    </row>
    <row r="16" spans="1:13" x14ac:dyDescent="0.45">
      <c r="A16" s="68" t="s">
        <v>117</v>
      </c>
      <c r="C16" s="73">
        <v>2650000</v>
      </c>
      <c r="E16" s="73">
        <v>779100</v>
      </c>
      <c r="G16" s="73">
        <v>783747</v>
      </c>
      <c r="I16" s="73" t="s">
        <v>180</v>
      </c>
      <c r="K16" s="73">
        <v>2076553106519</v>
      </c>
      <c r="M16" s="55" t="s">
        <v>47</v>
      </c>
    </row>
    <row r="17" spans="1:13" x14ac:dyDescent="0.45">
      <c r="A17" s="68" t="s">
        <v>125</v>
      </c>
      <c r="C17" s="73">
        <v>2700000</v>
      </c>
      <c r="E17" s="73">
        <v>905580</v>
      </c>
      <c r="G17" s="73">
        <v>908000</v>
      </c>
      <c r="I17" s="73" t="s">
        <v>181</v>
      </c>
      <c r="K17" s="73">
        <v>2451155647500</v>
      </c>
      <c r="M17" s="55" t="s">
        <v>47</v>
      </c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5"/>
  <sheetViews>
    <sheetView rightToLeft="1" view="pageBreakPreview" zoomScaleNormal="100" zoomScaleSheetLayoutView="100" workbookViewId="0">
      <selection activeCell="G21" sqref="G21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20" bestFit="1" customWidth="1"/>
    <col min="8" max="8" width="5.85546875" style="52" bestFit="1" customWidth="1"/>
    <col min="9" max="9" width="10.7109375" style="110" bestFit="1" customWidth="1"/>
    <col min="10" max="10" width="0.140625" style="5" customWidth="1"/>
    <col min="11" max="11" width="0.5703125" style="107" customWidth="1"/>
    <col min="12" max="12" width="20.5703125" style="153" hidden="1" customWidth="1"/>
    <col min="13" max="13" width="19.140625" style="5" hidden="1" customWidth="1"/>
    <col min="14" max="16384" width="9.140625" style="5"/>
  </cols>
  <sheetData>
    <row r="1" spans="1:13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K1" s="152">
        <v>53113236969544</v>
      </c>
    </row>
    <row r="2" spans="1:13" ht="2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</row>
    <row r="3" spans="1:13" ht="2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</row>
    <row r="5" spans="1:13" ht="21" x14ac:dyDescent="0.45">
      <c r="A5" s="62" t="s">
        <v>153</v>
      </c>
      <c r="B5" s="26"/>
      <c r="C5" s="26"/>
      <c r="D5" s="26"/>
      <c r="E5" s="72"/>
      <c r="F5" s="72"/>
      <c r="G5" s="116"/>
      <c r="H5" s="72"/>
      <c r="I5" s="121"/>
    </row>
    <row r="7" spans="1:13" ht="42" x14ac:dyDescent="0.45">
      <c r="A7" s="63" t="s">
        <v>52</v>
      </c>
      <c r="C7" s="39" t="s">
        <v>53</v>
      </c>
      <c r="E7" s="39" t="s">
        <v>48</v>
      </c>
      <c r="G7" s="117" t="s">
        <v>54</v>
      </c>
      <c r="I7" s="117" t="s">
        <v>147</v>
      </c>
      <c r="K7" s="152"/>
      <c r="L7" s="154"/>
      <c r="M7" s="155"/>
    </row>
    <row r="8" spans="1:13" ht="21" x14ac:dyDescent="0.45">
      <c r="A8" s="48"/>
      <c r="C8" s="20"/>
      <c r="E8" s="14" t="s">
        <v>137</v>
      </c>
      <c r="G8" s="109"/>
      <c r="I8" s="109"/>
      <c r="K8" s="152"/>
      <c r="L8" s="154"/>
      <c r="M8" s="155"/>
    </row>
    <row r="9" spans="1:13" ht="21" x14ac:dyDescent="0.45">
      <c r="A9" s="65" t="s">
        <v>144</v>
      </c>
      <c r="B9" s="27"/>
      <c r="C9" s="2" t="s">
        <v>55</v>
      </c>
      <c r="D9" s="27"/>
      <c r="E9" s="38">
        <f>'درآمد سرمایه گذاری در سهام'!S13</f>
        <v>296892293836</v>
      </c>
      <c r="G9" s="118">
        <f>E9/$E$14</f>
        <v>5.6760399302421501E-2</v>
      </c>
      <c r="H9" s="102">
        <v>0</v>
      </c>
      <c r="I9" s="118">
        <f>E9/$K$1</f>
        <v>5.589798528119137E-3</v>
      </c>
      <c r="K9" s="152">
        <f>'درآمد سرمایه گذاری در سهام'!I13</f>
        <v>41644174266</v>
      </c>
      <c r="L9" s="154">
        <f>K9/$K$14</f>
        <v>3.445039176253626E-2</v>
      </c>
      <c r="M9" s="156"/>
    </row>
    <row r="10" spans="1:13" ht="42" x14ac:dyDescent="0.45">
      <c r="A10" s="64" t="s">
        <v>143</v>
      </c>
      <c r="C10" s="7" t="s">
        <v>56</v>
      </c>
      <c r="E10" s="38">
        <f>'درآمد سرمایه گذاری در صندوق'!S17</f>
        <v>48336312717</v>
      </c>
      <c r="G10" s="118">
        <f>E10/$E$14</f>
        <v>9.2410226455361018E-3</v>
      </c>
      <c r="H10" s="102">
        <v>0</v>
      </c>
      <c r="I10" s="118">
        <f t="shared" ref="I10:I13" si="0">E10/$K$1</f>
        <v>9.1006151149697074E-4</v>
      </c>
      <c r="K10" s="152">
        <f>'درآمد سرمایه گذاری در صندوق'!I17</f>
        <v>22651466177</v>
      </c>
      <c r="L10" s="154">
        <f t="shared" ref="L10:L13" si="1">K10/$K$14</f>
        <v>1.8738560616162837E-2</v>
      </c>
      <c r="M10" s="156"/>
    </row>
    <row r="11" spans="1:13" ht="27.75" customHeight="1" x14ac:dyDescent="0.45">
      <c r="A11" s="64" t="s">
        <v>145</v>
      </c>
      <c r="C11" s="7" t="s">
        <v>57</v>
      </c>
      <c r="E11" s="11">
        <f>'درآمد سرمایه گذاری در اوراق'!S28</f>
        <v>2760193929319</v>
      </c>
      <c r="G11" s="118">
        <f>E11/$E$14</f>
        <v>0.5276988080627274</v>
      </c>
      <c r="H11" s="102">
        <v>0</v>
      </c>
      <c r="I11" s="118">
        <f>E11/$K$1</f>
        <v>5.1968098478007291E-2</v>
      </c>
      <c r="K11" s="152">
        <f>'درآمد سرمایه گذاری در اوراق'!I28</f>
        <v>655705993838</v>
      </c>
      <c r="L11" s="154">
        <f t="shared" si="1"/>
        <v>0.54243669773529735</v>
      </c>
      <c r="M11" s="156"/>
    </row>
    <row r="12" spans="1:13" ht="30" customHeight="1" x14ac:dyDescent="0.45">
      <c r="A12" s="65" t="s">
        <v>146</v>
      </c>
      <c r="C12" s="7" t="s">
        <v>58</v>
      </c>
      <c r="E12" s="11">
        <f>'درآمد سپرده بانکی'!G10</f>
        <v>2124471118255</v>
      </c>
      <c r="G12" s="118">
        <f>E12/$E$14</f>
        <v>0.40616018496332545</v>
      </c>
      <c r="H12" s="102">
        <v>0</v>
      </c>
      <c r="I12" s="118">
        <f t="shared" si="0"/>
        <v>3.9998901205611073E-2</v>
      </c>
      <c r="K12" s="152">
        <f>'درآمد سپرده بانکی'!C10</f>
        <v>488814060851</v>
      </c>
      <c r="L12" s="154">
        <f t="shared" si="1"/>
        <v>0.40437434988600357</v>
      </c>
      <c r="M12" s="156"/>
    </row>
    <row r="13" spans="1:13" ht="32.25" customHeight="1" x14ac:dyDescent="0.45">
      <c r="A13" s="88" t="s">
        <v>59</v>
      </c>
      <c r="C13" s="2" t="s">
        <v>60</v>
      </c>
      <c r="E13" s="11">
        <f>'سایر درآمدها'!E9</f>
        <v>730116755</v>
      </c>
      <c r="G13" s="118">
        <f>E13/$E$14</f>
        <v>1.3958502598952668E-4</v>
      </c>
      <c r="H13" s="102">
        <v>0</v>
      </c>
      <c r="I13" s="118">
        <f t="shared" si="0"/>
        <v>1.3746417967684043E-5</v>
      </c>
      <c r="K13" s="152">
        <f>'سایر درآمدها'!C8</f>
        <v>0</v>
      </c>
      <c r="L13" s="154">
        <f t="shared" si="1"/>
        <v>0</v>
      </c>
      <c r="M13" s="156"/>
    </row>
    <row r="14" spans="1:13" ht="21" x14ac:dyDescent="0.45">
      <c r="A14" s="35" t="s">
        <v>163</v>
      </c>
      <c r="C14" s="1"/>
      <c r="E14" s="36">
        <f>SUM(E9:E13)</f>
        <v>5230623770882</v>
      </c>
      <c r="G14" s="119">
        <f>SUM(G9:G13)</f>
        <v>1</v>
      </c>
      <c r="H14" s="91"/>
      <c r="I14" s="119">
        <f>SUM(I9:I13)</f>
        <v>9.8480606141202146E-2</v>
      </c>
      <c r="K14" s="152">
        <f>SUM(K9:K13)</f>
        <v>1208815695132</v>
      </c>
      <c r="L14" s="154">
        <f>SUM(L9:L13)</f>
        <v>1</v>
      </c>
      <c r="M14" s="155"/>
    </row>
    <row r="15" spans="1:13" x14ac:dyDescent="0.45">
      <c r="K15" s="152"/>
      <c r="L15" s="154"/>
      <c r="M15" s="155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W20"/>
  <sheetViews>
    <sheetView rightToLeft="1" view="pageBreakPreview" zoomScale="95" zoomScaleNormal="100" zoomScaleSheetLayoutView="95" workbookViewId="0">
      <selection activeCell="J29" sqref="J29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0.85546875" style="11" bestFit="1" customWidth="1"/>
    <col min="10" max="10" width="0.85546875" style="11" customWidth="1"/>
    <col min="11" max="11" width="15.5703125" style="143" customWidth="1"/>
    <col min="12" max="12" width="0.85546875" style="11" customWidth="1"/>
    <col min="13" max="13" width="19.140625" style="11" bestFit="1" customWidth="1"/>
    <col min="14" max="14" width="0.85546875" style="11" customWidth="1"/>
    <col min="15" max="15" width="17.140625" style="11" bestFit="1" customWidth="1"/>
    <col min="16" max="16" width="0.85546875" style="11" customWidth="1"/>
    <col min="17" max="17" width="21.42578125" style="11" bestFit="1" customWidth="1"/>
    <col min="18" max="18" width="0.85546875" style="11" customWidth="1"/>
    <col min="19" max="19" width="21.42578125" style="11" bestFit="1" customWidth="1"/>
    <col min="20" max="20" width="0.85546875" style="11" customWidth="1"/>
    <col min="21" max="21" width="11.5703125" style="138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3" ht="2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3" ht="2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5" spans="1:23" ht="21" x14ac:dyDescent="0.45">
      <c r="A5" s="169" t="s">
        <v>156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</row>
    <row r="6" spans="1:23" ht="21" x14ac:dyDescent="0.45">
      <c r="C6" s="180" t="s">
        <v>61</v>
      </c>
      <c r="D6" s="180"/>
      <c r="E6" s="180"/>
      <c r="F6" s="180"/>
      <c r="G6" s="180"/>
      <c r="H6" s="180"/>
      <c r="I6" s="180"/>
      <c r="J6" s="180"/>
      <c r="K6" s="180"/>
      <c r="M6" s="180" t="s">
        <v>171</v>
      </c>
      <c r="N6" s="180"/>
      <c r="O6" s="180"/>
      <c r="P6" s="180"/>
      <c r="Q6" s="180"/>
      <c r="R6" s="180"/>
      <c r="S6" s="180"/>
      <c r="T6" s="180"/>
      <c r="U6" s="180"/>
    </row>
    <row r="7" spans="1:23" ht="21" x14ac:dyDescent="0.45">
      <c r="A7" s="167" t="s">
        <v>62</v>
      </c>
      <c r="C7" s="168" t="s">
        <v>63</v>
      </c>
      <c r="D7" s="70"/>
      <c r="E7" s="168" t="s">
        <v>64</v>
      </c>
      <c r="F7" s="70"/>
      <c r="G7" s="168" t="s">
        <v>65</v>
      </c>
      <c r="H7" s="70"/>
      <c r="I7" s="170" t="s">
        <v>13</v>
      </c>
      <c r="J7" s="170"/>
      <c r="K7" s="170"/>
      <c r="M7" s="168" t="s">
        <v>63</v>
      </c>
      <c r="N7" s="70"/>
      <c r="O7" s="168" t="s">
        <v>64</v>
      </c>
      <c r="P7" s="70"/>
      <c r="Q7" s="168" t="s">
        <v>65</v>
      </c>
      <c r="R7" s="70"/>
      <c r="S7" s="170" t="s">
        <v>13</v>
      </c>
      <c r="T7" s="170"/>
      <c r="U7" s="170"/>
    </row>
    <row r="8" spans="1:23" ht="42" x14ac:dyDescent="0.45">
      <c r="A8" s="158"/>
      <c r="C8" s="158"/>
      <c r="E8" s="158"/>
      <c r="G8" s="158"/>
      <c r="I8" s="124" t="s">
        <v>48</v>
      </c>
      <c r="J8" s="70"/>
      <c r="K8" s="108" t="s">
        <v>54</v>
      </c>
      <c r="M8" s="158"/>
      <c r="O8" s="158"/>
      <c r="Q8" s="158"/>
      <c r="S8" s="36" t="s">
        <v>48</v>
      </c>
      <c r="T8" s="70"/>
      <c r="U8" s="114" t="s">
        <v>54</v>
      </c>
    </row>
    <row r="9" spans="1:23" ht="21" x14ac:dyDescent="0.45">
      <c r="A9" s="123"/>
      <c r="C9" s="14" t="s">
        <v>137</v>
      </c>
      <c r="E9" s="14" t="s">
        <v>137</v>
      </c>
      <c r="G9" s="14" t="s">
        <v>137</v>
      </c>
      <c r="I9" s="14" t="s">
        <v>137</v>
      </c>
      <c r="J9" s="14"/>
      <c r="K9" s="109"/>
      <c r="M9" s="14" t="s">
        <v>137</v>
      </c>
      <c r="O9" s="14" t="s">
        <v>137</v>
      </c>
      <c r="Q9" s="14" t="s">
        <v>137</v>
      </c>
      <c r="S9" s="14" t="s">
        <v>137</v>
      </c>
      <c r="T9" s="14"/>
      <c r="U9" s="115"/>
    </row>
    <row r="10" spans="1:23" x14ac:dyDescent="0.45">
      <c r="A10" s="2" t="s">
        <v>129</v>
      </c>
      <c r="B10" s="19"/>
      <c r="C10" s="33">
        <v>13406147521</v>
      </c>
      <c r="D10" s="33"/>
      <c r="E10" s="33">
        <v>38381265727</v>
      </c>
      <c r="G10" s="33">
        <v>0</v>
      </c>
      <c r="H10" s="33"/>
      <c r="I10" s="49">
        <f>C10+E10</f>
        <v>51787413248</v>
      </c>
      <c r="J10" s="33"/>
      <c r="K10" s="138">
        <f>I10/درآمد!$K$14</f>
        <v>4.2841446761944076E-2</v>
      </c>
      <c r="L10" s="33"/>
      <c r="M10" s="33">
        <v>13406147521</v>
      </c>
      <c r="N10" s="33"/>
      <c r="O10" s="33">
        <v>283536072060</v>
      </c>
      <c r="Q10" s="49">
        <v>0</v>
      </c>
      <c r="S10" s="49">
        <f>M10+O10+Q10</f>
        <v>296942219581</v>
      </c>
      <c r="T10" s="33"/>
      <c r="U10" s="138">
        <f>S10/درآمد!$E$14</f>
        <v>5.6769944195571326E-2</v>
      </c>
      <c r="W10" s="139"/>
    </row>
    <row r="11" spans="1:23" x14ac:dyDescent="0.45">
      <c r="A11" s="37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v>0</v>
      </c>
      <c r="J11" s="33"/>
      <c r="K11" s="138">
        <f>I11/درآمد!$K$14</f>
        <v>0</v>
      </c>
      <c r="L11" s="33"/>
      <c r="M11" s="33">
        <v>0</v>
      </c>
      <c r="N11" s="33"/>
      <c r="O11" s="33"/>
      <c r="Q11" s="49">
        <v>920786446</v>
      </c>
      <c r="S11" s="49">
        <f t="shared" ref="S11:S12" si="0">M11+O11+Q11</f>
        <v>920786446</v>
      </c>
      <c r="T11" s="33"/>
      <c r="U11" s="138">
        <f>S11/درآمد!$E$14</f>
        <v>1.7603759825469818E-4</v>
      </c>
      <c r="W11" s="19"/>
    </row>
    <row r="12" spans="1:23" x14ac:dyDescent="0.45">
      <c r="A12" s="87" t="s">
        <v>11</v>
      </c>
      <c r="B12" s="140"/>
      <c r="C12" s="49">
        <v>0</v>
      </c>
      <c r="D12" s="49"/>
      <c r="E12" s="49">
        <v>-10143238982</v>
      </c>
      <c r="G12" s="33">
        <v>0</v>
      </c>
      <c r="H12" s="33"/>
      <c r="I12" s="49">
        <v>-10143238982</v>
      </c>
      <c r="J12" s="33"/>
      <c r="K12" s="138">
        <f>I12/درآمد!$K$14</f>
        <v>-8.3910549994078137E-3</v>
      </c>
      <c r="L12" s="33"/>
      <c r="M12" s="33">
        <v>0</v>
      </c>
      <c r="N12" s="33"/>
      <c r="O12" s="33">
        <v>-970712191</v>
      </c>
      <c r="Q12" s="49">
        <v>0</v>
      </c>
      <c r="S12" s="49">
        <f t="shared" si="0"/>
        <v>-970712191</v>
      </c>
      <c r="T12" s="33"/>
      <c r="U12" s="138">
        <f>S12/درآمد!$E$14</f>
        <v>-1.8558249140452254E-4</v>
      </c>
      <c r="W12" s="19"/>
    </row>
    <row r="13" spans="1:23" ht="21" x14ac:dyDescent="0.45">
      <c r="A13" s="127" t="s">
        <v>163</v>
      </c>
      <c r="B13" s="19"/>
      <c r="C13" s="81">
        <f>SUM(C10:C12)</f>
        <v>13406147521</v>
      </c>
      <c r="D13" s="33"/>
      <c r="E13" s="81">
        <f>SUM(E10:E12)</f>
        <v>28238026745</v>
      </c>
      <c r="F13" s="33"/>
      <c r="G13" s="81">
        <f>SUM(G10:G12)</f>
        <v>0</v>
      </c>
      <c r="H13" s="33"/>
      <c r="I13" s="81">
        <f>SUM(I10:I12)</f>
        <v>41644174266</v>
      </c>
      <c r="J13" s="33"/>
      <c r="K13" s="141">
        <f>SUM(K10:K12)</f>
        <v>3.445039176253626E-2</v>
      </c>
      <c r="L13" s="33"/>
      <c r="M13" s="81">
        <f>SUM(M10:M12)</f>
        <v>13406147521</v>
      </c>
      <c r="O13" s="81">
        <f>SUM(O10:O12)</f>
        <v>282565359869</v>
      </c>
      <c r="P13" s="33"/>
      <c r="Q13" s="81">
        <f>SUM(Q10:Q12)</f>
        <v>920786446</v>
      </c>
      <c r="R13" s="33"/>
      <c r="S13" s="81">
        <f>SUM(S10:S12)</f>
        <v>296892293836</v>
      </c>
      <c r="T13" s="33"/>
      <c r="U13" s="113">
        <f>SUM(U10:U12)</f>
        <v>5.6760399302421501E-2</v>
      </c>
    </row>
    <row r="14" spans="1:23" x14ac:dyDescent="0.45">
      <c r="K14" s="142"/>
    </row>
    <row r="16" spans="1:23" x14ac:dyDescent="0.45">
      <c r="U16" s="143"/>
    </row>
    <row r="17" spans="21:21" x14ac:dyDescent="0.45">
      <c r="U17" s="143"/>
    </row>
    <row r="18" spans="21:21" x14ac:dyDescent="0.45">
      <c r="U18" s="143"/>
    </row>
    <row r="19" spans="21:21" x14ac:dyDescent="0.45">
      <c r="U19" s="143"/>
    </row>
    <row r="20" spans="21:21" x14ac:dyDescent="0.45">
      <c r="U20" s="143"/>
    </row>
  </sheetData>
  <sortState ref="A10:U12">
    <sortCondition descending="1" ref="S10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X17"/>
  <sheetViews>
    <sheetView rightToLeft="1" view="pageBreakPreview" zoomScaleNormal="100" zoomScaleSheetLayoutView="100" workbookViewId="0">
      <selection activeCell="E17" sqref="E17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8.28515625" style="11" bestFit="1" customWidth="1"/>
    <col min="6" max="6" width="0.85546875" style="11" customWidth="1"/>
    <col min="7" max="7" width="11.140625" style="11" bestFit="1" customWidth="1"/>
    <col min="8" max="8" width="0.85546875" style="11" customWidth="1"/>
    <col min="9" max="9" width="18.28515625" style="11" bestFit="1" customWidth="1"/>
    <col min="10" max="10" width="0.85546875" style="18" customWidth="1"/>
    <col min="11" max="11" width="14.140625" style="147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48" customWidth="1"/>
    <col min="22" max="22" width="0.28515625" style="18" customWidth="1"/>
    <col min="23" max="16384" width="9.140625" style="18"/>
  </cols>
  <sheetData>
    <row r="1" spans="1:24" ht="21" x14ac:dyDescent="0.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4" ht="21" x14ac:dyDescent="0.45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4" ht="21" x14ac:dyDescent="0.45">
      <c r="A3" s="157" t="str">
        <f>'صورت وضعیت'!B12</f>
        <v>برای ماه منتهی به 1404/04/31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5" spans="1:24" ht="21" x14ac:dyDescent="0.45">
      <c r="A5" s="169" t="s">
        <v>157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</row>
    <row r="6" spans="1:24" ht="21" x14ac:dyDescent="0.45">
      <c r="C6" s="180" t="s">
        <v>61</v>
      </c>
      <c r="D6" s="180"/>
      <c r="E6" s="180"/>
      <c r="F6" s="180"/>
      <c r="G6" s="180"/>
      <c r="H6" s="180"/>
      <c r="I6" s="180"/>
      <c r="J6" s="180"/>
      <c r="K6" s="180"/>
      <c r="M6" s="180" t="str">
        <f>'درآمد سرمایه گذاری در سهام'!M6</f>
        <v>از ابتدای سال مالی تا پایان تیر 1404</v>
      </c>
      <c r="N6" s="180"/>
      <c r="O6" s="167"/>
      <c r="P6" s="180"/>
      <c r="Q6" s="180"/>
      <c r="R6" s="180"/>
      <c r="S6" s="180"/>
      <c r="T6" s="180"/>
      <c r="U6" s="180"/>
    </row>
    <row r="7" spans="1:24" ht="21" x14ac:dyDescent="0.45">
      <c r="A7" s="167" t="s">
        <v>16</v>
      </c>
      <c r="C7" s="168" t="s">
        <v>66</v>
      </c>
      <c r="D7" s="70"/>
      <c r="E7" s="168" t="s">
        <v>64</v>
      </c>
      <c r="F7" s="70"/>
      <c r="G7" s="168" t="s">
        <v>65</v>
      </c>
      <c r="H7" s="70"/>
      <c r="I7" s="170" t="s">
        <v>13</v>
      </c>
      <c r="J7" s="170"/>
      <c r="K7" s="170"/>
      <c r="M7" s="168" t="s">
        <v>66</v>
      </c>
      <c r="N7" s="70"/>
      <c r="O7" s="181" t="s">
        <v>64</v>
      </c>
      <c r="P7" s="70"/>
      <c r="Q7" s="168" t="s">
        <v>65</v>
      </c>
      <c r="R7" s="70"/>
      <c r="S7" s="170" t="s">
        <v>13</v>
      </c>
      <c r="T7" s="170"/>
      <c r="U7" s="170"/>
    </row>
    <row r="8" spans="1:24" ht="42" x14ac:dyDescent="0.45">
      <c r="A8" s="158"/>
      <c r="C8" s="158"/>
      <c r="E8" s="158"/>
      <c r="G8" s="158"/>
      <c r="I8" s="8" t="s">
        <v>48</v>
      </c>
      <c r="J8" s="144"/>
      <c r="K8" s="108" t="s">
        <v>54</v>
      </c>
      <c r="M8" s="158"/>
      <c r="O8" s="182"/>
      <c r="Q8" s="158"/>
      <c r="S8" s="124" t="s">
        <v>48</v>
      </c>
      <c r="T8" s="144"/>
      <c r="U8" s="111" t="s">
        <v>54</v>
      </c>
    </row>
    <row r="9" spans="1:24" ht="21" x14ac:dyDescent="0.45">
      <c r="A9" s="123"/>
      <c r="C9" s="14" t="s">
        <v>137</v>
      </c>
      <c r="E9" s="14" t="s">
        <v>137</v>
      </c>
      <c r="G9" s="14" t="s">
        <v>137</v>
      </c>
      <c r="I9" s="14" t="s">
        <v>137</v>
      </c>
      <c r="J9" s="132"/>
      <c r="K9" s="109"/>
      <c r="M9" s="14" t="s">
        <v>137</v>
      </c>
      <c r="O9" s="14" t="s">
        <v>137</v>
      </c>
      <c r="Q9" s="14" t="s">
        <v>137</v>
      </c>
      <c r="S9" s="14" t="s">
        <v>137</v>
      </c>
      <c r="T9" s="132"/>
      <c r="U9" s="112"/>
    </row>
    <row r="10" spans="1:24" x14ac:dyDescent="0.45">
      <c r="A10" s="60" t="s">
        <v>20</v>
      </c>
      <c r="C10" s="11">
        <v>0</v>
      </c>
      <c r="E10" s="11">
        <v>60736434375</v>
      </c>
      <c r="G10" s="11">
        <v>0</v>
      </c>
      <c r="I10" s="14">
        <v>60736434375</v>
      </c>
      <c r="K10" s="143">
        <f>I10/درآمد!$K$14</f>
        <v>5.0244577911745032E-2</v>
      </c>
      <c r="M10" s="49">
        <v>0</v>
      </c>
      <c r="N10" s="33"/>
      <c r="O10" s="49">
        <v>21723575252</v>
      </c>
      <c r="P10" s="33"/>
      <c r="Q10" s="49">
        <v>0</v>
      </c>
      <c r="R10" s="33"/>
      <c r="S10" s="49">
        <v>21723575252</v>
      </c>
      <c r="U10" s="143">
        <f>S10/درآمد!$E$14</f>
        <v>4.1531519381935817E-3</v>
      </c>
    </row>
    <row r="11" spans="1:24" x14ac:dyDescent="0.45">
      <c r="A11" s="37" t="s">
        <v>19</v>
      </c>
      <c r="C11" s="11">
        <v>0</v>
      </c>
      <c r="E11" s="11">
        <v>-22535037587</v>
      </c>
      <c r="G11" s="11">
        <v>0</v>
      </c>
      <c r="I11" s="14">
        <v>-22535037587</v>
      </c>
      <c r="K11" s="143">
        <f>I11/درآمد!$K$14</f>
        <v>-1.8642244370047845E-2</v>
      </c>
      <c r="M11" s="49">
        <v>0</v>
      </c>
      <c r="N11" s="33"/>
      <c r="O11" s="49">
        <v>15423930800</v>
      </c>
      <c r="P11" s="33"/>
      <c r="Q11" s="49">
        <v>0</v>
      </c>
      <c r="R11" s="33"/>
      <c r="S11" s="49">
        <v>15423930800</v>
      </c>
      <c r="U11" s="143">
        <f>S11/درآمد!$E$14</f>
        <v>2.948774653964298E-3</v>
      </c>
    </row>
    <row r="12" spans="1:24" x14ac:dyDescent="0.45">
      <c r="A12" s="60" t="s">
        <v>122</v>
      </c>
      <c r="B12" s="132"/>
      <c r="C12" s="11">
        <v>0</v>
      </c>
      <c r="D12" s="14"/>
      <c r="E12" s="14">
        <v>-6103243780</v>
      </c>
      <c r="F12" s="14"/>
      <c r="G12" s="11">
        <v>0</v>
      </c>
      <c r="H12" s="14"/>
      <c r="I12" s="14">
        <v>-6103243780</v>
      </c>
      <c r="J12" s="132"/>
      <c r="K12" s="143">
        <f>I12/درآمد!$K$14</f>
        <v>-5.048944851211201E-3</v>
      </c>
      <c r="L12" s="132"/>
      <c r="M12" s="49">
        <v>0</v>
      </c>
      <c r="N12" s="49"/>
      <c r="O12" s="49">
        <v>9857463293</v>
      </c>
      <c r="P12" s="49"/>
      <c r="Q12" s="49">
        <v>0</v>
      </c>
      <c r="R12" s="49"/>
      <c r="S12" s="49">
        <v>9857463293</v>
      </c>
      <c r="T12" s="132"/>
      <c r="U12" s="143">
        <f>S12/درآمد!$E$14</f>
        <v>1.8845674483175094E-3</v>
      </c>
    </row>
    <row r="13" spans="1:24" x14ac:dyDescent="0.45">
      <c r="A13" s="37" t="s">
        <v>172</v>
      </c>
      <c r="C13" s="11">
        <v>0</v>
      </c>
      <c r="E13" s="11">
        <v>849116006</v>
      </c>
      <c r="G13" s="11">
        <v>0</v>
      </c>
      <c r="I13" s="14">
        <v>849116006</v>
      </c>
      <c r="K13" s="143">
        <f>I13/درآمد!$K$14</f>
        <v>7.0243628488566114E-4</v>
      </c>
      <c r="M13" s="49">
        <v>0</v>
      </c>
      <c r="N13" s="33"/>
      <c r="O13" s="49">
        <v>849116006</v>
      </c>
      <c r="P13" s="33"/>
      <c r="Q13" s="49">
        <v>0</v>
      </c>
      <c r="R13" s="33"/>
      <c r="S13" s="49">
        <v>849116006</v>
      </c>
      <c r="U13" s="143">
        <f>S13/درآمد!$E$14</f>
        <v>1.6233551545551518E-4</v>
      </c>
    </row>
    <row r="14" spans="1:24" x14ac:dyDescent="0.45">
      <c r="A14" s="60" t="s">
        <v>114</v>
      </c>
      <c r="C14" s="11">
        <v>0</v>
      </c>
      <c r="E14" s="11">
        <v>-7743453715</v>
      </c>
      <c r="G14" s="11">
        <v>0</v>
      </c>
      <c r="I14" s="14">
        <v>-7743453715</v>
      </c>
      <c r="K14" s="143">
        <f>I14/درآمد!$K$14</f>
        <v>-6.4058183114130002E-3</v>
      </c>
      <c r="M14" s="49">
        <v>0</v>
      </c>
      <c r="N14" s="33"/>
      <c r="O14" s="49">
        <v>569233232</v>
      </c>
      <c r="P14" s="33"/>
      <c r="Q14" s="49">
        <v>0</v>
      </c>
      <c r="R14" s="33"/>
      <c r="S14" s="49">
        <v>569233232</v>
      </c>
      <c r="U14" s="143">
        <f>S14/درآمد!$E$14</f>
        <v>1.0882702655251662E-4</v>
      </c>
    </row>
    <row r="15" spans="1:24" x14ac:dyDescent="0.45">
      <c r="A15" s="60" t="s">
        <v>173</v>
      </c>
      <c r="C15" s="11">
        <v>0</v>
      </c>
      <c r="E15" s="11">
        <v>30233115</v>
      </c>
      <c r="G15" s="11">
        <v>0</v>
      </c>
      <c r="I15" s="14">
        <v>30233115</v>
      </c>
      <c r="K15" s="143">
        <f>I15/درآمد!$K$14</f>
        <v>2.5010524864750877E-5</v>
      </c>
      <c r="M15" s="49">
        <v>0</v>
      </c>
      <c r="N15" s="33"/>
      <c r="O15" s="49">
        <v>30233115</v>
      </c>
      <c r="P15" s="33"/>
      <c r="Q15" s="49">
        <v>0</v>
      </c>
      <c r="R15" s="33"/>
      <c r="S15" s="49">
        <v>30233115</v>
      </c>
      <c r="U15" s="143">
        <f>S15/درآمد!$E$14</f>
        <v>5.7800209543463341E-6</v>
      </c>
    </row>
    <row r="16" spans="1:24" x14ac:dyDescent="0.45">
      <c r="A16" s="87" t="s">
        <v>123</v>
      </c>
      <c r="C16" s="11">
        <v>0</v>
      </c>
      <c r="E16" s="11">
        <v>-2582582237</v>
      </c>
      <c r="G16" s="11">
        <v>0</v>
      </c>
      <c r="I16" s="14">
        <v>-2582582237</v>
      </c>
      <c r="K16" s="143">
        <f>I16/درآمد!$K$14</f>
        <v>-2.1364565726605558E-3</v>
      </c>
      <c r="M16" s="49">
        <v>0</v>
      </c>
      <c r="N16" s="33"/>
      <c r="O16" s="49">
        <v>-117238981</v>
      </c>
      <c r="P16" s="33"/>
      <c r="Q16" s="49">
        <v>0</v>
      </c>
      <c r="R16" s="33"/>
      <c r="S16" s="49">
        <v>-117238981</v>
      </c>
      <c r="U16" s="143">
        <f>S16/درآمد!$E$14</f>
        <v>-2.24139579016655E-5</v>
      </c>
      <c r="X16" s="145"/>
    </row>
    <row r="17" spans="1:21" ht="21" x14ac:dyDescent="0.45">
      <c r="A17" s="127" t="s">
        <v>163</v>
      </c>
      <c r="C17" s="36">
        <f>SUM(C10:C16)</f>
        <v>0</v>
      </c>
      <c r="E17" s="36">
        <f>SUM(E10:E16)</f>
        <v>22651466177</v>
      </c>
      <c r="G17" s="36">
        <f>SUM(G10:G16)</f>
        <v>0</v>
      </c>
      <c r="I17" s="36">
        <f>SUM(I10:I16)</f>
        <v>22651466177</v>
      </c>
      <c r="K17" s="146">
        <f>SUM(K10:K16)</f>
        <v>1.8738560616162837E-2</v>
      </c>
      <c r="M17" s="36">
        <f>SUM(M10:M16)</f>
        <v>0</v>
      </c>
      <c r="O17" s="36">
        <f>SUM(O10:O16)</f>
        <v>48336312717</v>
      </c>
      <c r="Q17" s="36">
        <f>SUM(Q10:Q16)</f>
        <v>0</v>
      </c>
      <c r="S17" s="36">
        <f>SUM(S10:S16)</f>
        <v>48336312717</v>
      </c>
      <c r="U17" s="113">
        <f>SUM(U10:U16)</f>
        <v>9.2410226455361018E-3</v>
      </c>
    </row>
  </sheetData>
  <sortState ref="A10:U16">
    <sortCondition descending="1" ref="S10:S16"/>
  </sortState>
  <mergeCells count="15"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صورت وضعیت</vt:lpstr>
      <vt:lpstr>سهام</vt:lpstr>
      <vt:lpstr>واحدهای صندوق</vt:lpstr>
      <vt:lpstr>سپرده </vt:lpstr>
      <vt:lpstr>اوراق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2025-05-24T12:55:22Z</cp:lastPrinted>
  <dcterms:created xsi:type="dcterms:W3CDTF">2024-08-28T07:34:27Z</dcterms:created>
  <dcterms:modified xsi:type="dcterms:W3CDTF">2025-07-30T11:17:08Z</dcterms:modified>
</cp:coreProperties>
</file>