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989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سهام" sheetId="24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externalReferences>
    <externalReference r:id="rId19"/>
  </externalReferences>
  <definedNames>
    <definedName name="_xlnm._FilterDatabase" localSheetId="4" hidden="1">اوراق!$A$10:$AK$25</definedName>
    <definedName name="_xlnm._FilterDatabase" localSheetId="16" hidden="1">'درآمد ناشی از فروش'!$S$9:$AI$9</definedName>
    <definedName name="_xlnm._FilterDatabase" localSheetId="14" hidden="1">'سود اوراق بهادار'!$A$9:$S$24</definedName>
    <definedName name="_xlnm._FilterDatabase" localSheetId="1" hidden="1">سهام!$A$11:$Y$11</definedName>
    <definedName name="_xlnm.Print_Area" localSheetId="4">اوراق!$A$1:$AK$27</definedName>
    <definedName name="_xlnm.Print_Area" localSheetId="5">'تعدیل قیمت'!$A$1:$N$19</definedName>
    <definedName name="_xlnm.Print_Area" localSheetId="6">درآمد!$A$1:$J$16</definedName>
    <definedName name="_xlnm.Print_Area" localSheetId="10">'درآمد سپرده بانکی'!$A$1:$J$13</definedName>
    <definedName name="_xlnm.Print_Area" localSheetId="9">'درآمد سرمایه گذاری در اوراق'!$A$1:$U$35</definedName>
    <definedName name="_xlnm.Print_Area" localSheetId="7">'درآمد سرمایه گذاری در سهام'!$A$1:$V$14</definedName>
    <definedName name="_xlnm.Print_Area" localSheetId="8">'درآمد سرمایه گذاری در صندوق'!$A$1:$U$20</definedName>
    <definedName name="_xlnm.Print_Area" localSheetId="17">'درآمد ناشی از تغییر قیمت اوراق'!$A$1:$R$33</definedName>
    <definedName name="_xlnm.Print_Area" localSheetId="16">'درآمد ناشی از فروش'!$A$1:$Q$21</definedName>
    <definedName name="_xlnm.Print_Area" localSheetId="11">'سایر درآمدها'!$A$1:$E$11</definedName>
    <definedName name="_xlnm.Print_Area" localSheetId="3">'سپرده '!$A$1:$K$11</definedName>
    <definedName name="_xlnm.Print_Area" localSheetId="14">'سود اوراق بهادار'!$A$1:$S$31</definedName>
    <definedName name="_xlnm.Print_Area" localSheetId="15">'سود سپرده بانکی'!$A$1:$N$11</definedName>
    <definedName name="_xlnm.Print_Area" localSheetId="1">سهام!$A$1:$Y$16</definedName>
    <definedName name="_xlnm.Print_Area" localSheetId="0">'صورت وضعیت'!$A$1:$C$19</definedName>
    <definedName name="_xlnm.Print_Area" localSheetId="12">'مبالغ تخصیصی اوراق'!$A$1:$H$17</definedName>
    <definedName name="_xlnm.Print_Area" localSheetId="2">'واحدهای صندوق'!$A$1:$Y$20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6" l="1"/>
  <c r="I13" i="6"/>
  <c r="I14" i="6"/>
  <c r="I15" i="6"/>
  <c r="I16" i="6"/>
  <c r="I17" i="6"/>
  <c r="I18" i="6"/>
  <c r="I11" i="6"/>
  <c r="I9" i="8"/>
  <c r="I14" i="8" s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U18" i="10"/>
  <c r="W19" i="4"/>
  <c r="U19" i="4"/>
  <c r="Y18" i="4"/>
  <c r="K18" i="10"/>
  <c r="K13" i="9"/>
  <c r="U13" i="9"/>
  <c r="I13" i="8"/>
  <c r="I12" i="8"/>
  <c r="I11" i="8"/>
  <c r="I10" i="8"/>
  <c r="G14" i="8"/>
  <c r="G13" i="8"/>
  <c r="G12" i="8"/>
  <c r="G11" i="8"/>
  <c r="G10" i="8"/>
  <c r="G9" i="8"/>
  <c r="E14" i="8"/>
  <c r="C10" i="14"/>
  <c r="K10" i="8"/>
  <c r="K9" i="8"/>
  <c r="E13" i="9"/>
  <c r="I32" i="21"/>
  <c r="E32" i="21"/>
  <c r="G32" i="21"/>
  <c r="Q32" i="21"/>
  <c r="O32" i="21"/>
  <c r="M32" i="21"/>
  <c r="K31" i="11" l="1"/>
  <c r="M30" i="17"/>
  <c r="K30" i="17"/>
  <c r="I30" i="17"/>
  <c r="O30" i="17"/>
  <c r="S30" i="17"/>
  <c r="Q20" i="19"/>
  <c r="E20" i="19"/>
  <c r="G20" i="19"/>
  <c r="I20" i="19"/>
  <c r="E14" i="22"/>
  <c r="E15" i="22"/>
  <c r="J9" i="22"/>
  <c r="J10" i="22"/>
  <c r="J11" i="22"/>
  <c r="J12" i="22"/>
  <c r="J13" i="22"/>
  <c r="J8" i="22"/>
  <c r="C31" i="11"/>
  <c r="E31" i="11"/>
  <c r="G31" i="11"/>
  <c r="I31" i="11"/>
  <c r="M31" i="11"/>
  <c r="O31" i="11"/>
  <c r="Q31" i="11"/>
  <c r="S31" i="11"/>
  <c r="C10" i="13"/>
  <c r="G10" i="13"/>
  <c r="E10" i="14"/>
  <c r="E18" i="10"/>
  <c r="I18" i="10"/>
  <c r="O18" i="10"/>
  <c r="S18" i="10"/>
  <c r="AI26" i="5"/>
  <c r="AK23" i="5"/>
  <c r="AK24" i="5"/>
  <c r="AK25" i="5"/>
  <c r="W26" i="5"/>
  <c r="AA26" i="5"/>
  <c r="K19" i="4"/>
  <c r="O19" i="4"/>
  <c r="G19" i="4"/>
  <c r="E19" i="4"/>
  <c r="O12" i="2"/>
  <c r="E12" i="2"/>
  <c r="G12" i="2"/>
  <c r="K12" i="2"/>
  <c r="U12" i="2"/>
  <c r="W12" i="2"/>
  <c r="Y10" i="2"/>
  <c r="Y11" i="2"/>
  <c r="Y12" i="2" s="1"/>
  <c r="K13" i="8" l="1"/>
  <c r="M10" i="24" l="1"/>
  <c r="S10" i="24"/>
  <c r="Q10" i="24"/>
  <c r="O10" i="24"/>
  <c r="K10" i="24"/>
  <c r="I10" i="24"/>
  <c r="O6" i="24"/>
  <c r="AK10" i="5"/>
  <c r="K9" i="23"/>
  <c r="Y12" i="4"/>
  <c r="Y17" i="4"/>
  <c r="Y11" i="4"/>
  <c r="Y19" i="4" s="1"/>
  <c r="Y14" i="4"/>
  <c r="AK19" i="5"/>
  <c r="AK15" i="5"/>
  <c r="AK17" i="5"/>
  <c r="AK18" i="5"/>
  <c r="AK22" i="5"/>
  <c r="AK11" i="5"/>
  <c r="AK13" i="5"/>
  <c r="AK21" i="5"/>
  <c r="AK14" i="5"/>
  <c r="AK20" i="5"/>
  <c r="AK16" i="5"/>
  <c r="AK12" i="5"/>
  <c r="Y15" i="4"/>
  <c r="Y13" i="4"/>
  <c r="Y16" i="4"/>
  <c r="Q30" i="17"/>
  <c r="I13" i="9" l="1"/>
  <c r="AK26" i="5"/>
  <c r="S13" i="9"/>
  <c r="E9" i="8" s="1"/>
  <c r="K10" i="23"/>
  <c r="I10" i="23"/>
  <c r="G10" i="23"/>
  <c r="E10" i="23"/>
  <c r="C10" i="23"/>
  <c r="AG26" i="5"/>
  <c r="S26" i="5"/>
  <c r="Q26" i="5"/>
  <c r="C13" i="9"/>
  <c r="M13" i="9"/>
  <c r="C18" i="10"/>
  <c r="M18" i="10"/>
  <c r="K12" i="8"/>
  <c r="E12" i="8"/>
  <c r="E13" i="8"/>
  <c r="C10" i="18"/>
  <c r="E10" i="18"/>
  <c r="G10" i="18"/>
  <c r="I10" i="18"/>
  <c r="K10" i="18"/>
  <c r="M10" i="18"/>
  <c r="M20" i="19"/>
  <c r="O20" i="19"/>
  <c r="K6" i="21" l="1"/>
  <c r="K6" i="19"/>
  <c r="I6" i="18"/>
  <c r="O6" i="17"/>
  <c r="G6" i="13"/>
  <c r="M6" i="11"/>
  <c r="M6" i="10"/>
  <c r="I10" i="13" l="1"/>
  <c r="E10" i="13" l="1"/>
  <c r="A3" i="8" l="1"/>
  <c r="A3" i="10"/>
  <c r="A3" i="14"/>
  <c r="A3" i="21"/>
  <c r="A3" i="19"/>
  <c r="A3" i="18"/>
  <c r="E6" i="14"/>
  <c r="A3" i="9" l="1"/>
  <c r="C8" i="6"/>
  <c r="A3" i="5"/>
  <c r="O6" i="5"/>
  <c r="AC6" i="5"/>
  <c r="Q7" i="4"/>
  <c r="C7" i="4"/>
  <c r="A3" i="4"/>
  <c r="A3" i="2"/>
  <c r="G18" i="10" l="1"/>
  <c r="Q13" i="9"/>
  <c r="G13" i="9"/>
  <c r="Q18" i="10"/>
  <c r="O13" i="9"/>
  <c r="A3" i="22"/>
  <c r="A3" i="13"/>
  <c r="A3" i="11"/>
  <c r="K11" i="8" l="1"/>
  <c r="E11" i="8"/>
  <c r="E9" i="22"/>
  <c r="E8" i="22"/>
  <c r="A2" i="22"/>
  <c r="K14" i="8" l="1"/>
  <c r="E10" i="8"/>
  <c r="L10" i="8" l="1"/>
  <c r="K15" i="10"/>
  <c r="K17" i="10"/>
  <c r="K16" i="10"/>
  <c r="K14" i="10"/>
  <c r="K13" i="10"/>
  <c r="K11" i="10"/>
  <c r="K10" i="10"/>
  <c r="K12" i="10"/>
  <c r="K11" i="9"/>
  <c r="K12" i="9"/>
  <c r="L13" i="8"/>
  <c r="K10" i="9"/>
  <c r="L12" i="8"/>
  <c r="L9" i="8"/>
  <c r="L11" i="8"/>
  <c r="U29" i="11" l="1"/>
  <c r="U27" i="11"/>
  <c r="U30" i="11"/>
  <c r="U28" i="11"/>
  <c r="U15" i="10"/>
  <c r="U16" i="10"/>
  <c r="L14" i="8"/>
  <c r="U14" i="10"/>
  <c r="U17" i="10"/>
  <c r="U11" i="10"/>
  <c r="U12" i="10"/>
  <c r="U10" i="10"/>
  <c r="U11" i="9"/>
  <c r="U13" i="10"/>
  <c r="U13" i="11"/>
  <c r="U10" i="9"/>
  <c r="U12" i="9"/>
  <c r="U14" i="11"/>
  <c r="U19" i="11"/>
  <c r="U10" i="11"/>
  <c r="U18" i="11"/>
  <c r="U24" i="11"/>
  <c r="U23" i="11"/>
  <c r="U16" i="11"/>
  <c r="U26" i="11"/>
  <c r="U12" i="11"/>
  <c r="U20" i="11"/>
  <c r="U22" i="11"/>
  <c r="U17" i="11"/>
  <c r="U25" i="11"/>
  <c r="U11" i="11"/>
  <c r="U15" i="11"/>
  <c r="U21" i="11"/>
  <c r="U31" i="11" l="1"/>
</calcChain>
</file>

<file path=xl/sharedStrings.xml><?xml version="1.0" encoding="utf-8"?>
<sst xmlns="http://schemas.openxmlformats.org/spreadsheetml/2006/main" count="605" uniqueCount="191">
  <si>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</si>
  <si>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</si>
  <si>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</si>
  <si>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</si>
  <si>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</si>
  <si>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</si>
  <si>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</si>
  <si>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</si>
  <si>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</si>
  <si>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</si>
  <si>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</si>
  <si>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</si>
  <si>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</si>
  <si>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</si>
  <si>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</si>
  <si>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</si>
  <si>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</si>
  <si>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</si>
  <si>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</si>
  <si>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</si>
  <si>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</si>
  <si>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</si>
  <si>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</si>
  <si>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</si>
  <si>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</si>
  <si>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</si>
  <si>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</si>
  <si>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</si>
  <si>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</si>
  <si>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</si>
  <si>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1402/05/30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</si>
  <si>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</si>
  <si>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</si>
  <si>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</si>
  <si>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</si>
  <si>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</si>
  <si>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</si>
  <si>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</si>
  <si>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</si>
  <si>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</si>
  <si>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</si>
  <si>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</si>
  <si>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</si>
  <si>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</si>
  <si>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</si>
  <si>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</si>
  <si>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</si>
  <si>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</si>
  <si>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</si>
  <si>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</si>
  <si>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</si>
  <si>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</si>
  <si>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</si>
  <si>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</si>
  <si>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</si>
  <si>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</si>
  <si>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</si>
  <si>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</si>
  <si>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</si>
  <si>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</si>
  <si>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</si>
  <si>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</si>
  <si>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</si>
  <si>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</si>
  <si>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</si>
  <si>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</si>
  <si>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</si>
  <si>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</si>
  <si>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</si>
  <si>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</si>
  <si>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</si>
  <si>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</si>
  <si>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</si>
  <si>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</si>
  <si>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</si>
  <si>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</si>
  <si>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</si>
  <si>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</si>
  <si>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</si>
  <si>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</si>
  <si>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</si>
  <si>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</si>
  <si>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</si>
  <si>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</si>
  <si>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</si>
  <si>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</si>
  <si>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</si>
  <si>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</si>
  <si>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</si>
  <si>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</si>
  <si>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</si>
  <si>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</si>
  <si>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</si>
  <si>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</si>
  <si>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</si>
  <si>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</si>
  <si>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</si>
  <si>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</si>
  <si>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</si>
  <si>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</si>
  <si>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</si>
  <si>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</si>
  <si>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</si>
  <si>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</si>
  <si>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</si>
  <si>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</si>
  <si>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</si>
  <si>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</si>
  <si>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</si>
  <si>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</si>
  <si>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</si>
  <si>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</si>
  <si>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</si>
  <si>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</si>
  <si>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</si>
  <si>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</si>
  <si>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</si>
  <si>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</si>
  <si>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</si>
  <si>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</si>
  <si>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</si>
  <si>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</si>
  <si>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</si>
  <si>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</si>
  <si>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</si>
  <si>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</si>
  <si>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</si>
  <si>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</si>
  <si>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</si>
  <si>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</si>
  <si>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</si>
  <si>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</si>
  <si>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</si>
  <si>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</si>
  <si>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سود به میانگین سود سپرده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</si>
  <si>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</si>
  <si>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</si>
  <si>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</si>
  <si>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</si>
  <si>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</si>
  <si>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</si>
  <si>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</si>
  <si>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</si>
  <si>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</si>
  <si>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</si>
  <si>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</si>
  <si>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</si>
  <si>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</si>
  <si>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</si>
  <si>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</si>
  <si>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</si>
  <si>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</si>
  <si>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</si>
  <si>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</si>
  <si>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</si>
  <si>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</si>
  <si>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</si>
  <si>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</si>
  <si>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</si>
  <si>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</si>
  <si>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</si>
  <si>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</si>
  <si>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</si>
  <si>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 xml:space="preserve">توسعه معادن وص.معدنی خاورمیانه </t>
  </si>
  <si>
    <t>اوراق مشارکت مرابحه پاریزشرق070228</t>
  </si>
  <si>
    <t>ح.توسعه م وص.معدنی خاورمیانه</t>
  </si>
  <si>
    <t>برای ماه منتهی به 1404/04/31</t>
  </si>
  <si>
    <t>1404/04/31</t>
  </si>
  <si>
    <t>صندوق اهرمی جهش-واحدهای عادی</t>
  </si>
  <si>
    <t>صندوق س.پشتوانه طلا زمرد بیدار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</si>
  <si>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</si>
  <si>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</si>
  <si>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</si>
  <si>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</si>
  <si>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</si>
  <si>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</si>
  <si>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</si>
  <si>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</si>
  <si>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برای ماه منتهی به 1404/05/31</t>
  </si>
  <si>
    <t>1404/05/31</t>
  </si>
  <si>
    <t>از ابتدای سال مالی تا پایان مرداد 1404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</si>
  <si>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</si>
  <si>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</si>
  <si>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</si>
  <si>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</si>
  <si>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</si>
  <si>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</si>
  <si>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شهرداری تهران</t>
  </si>
  <si>
    <t>اوراق مشارکت شهرداری تبریز</t>
  </si>
  <si>
    <t>اوراق مشارکت شهرداری تهران</t>
  </si>
  <si>
    <t>سود سپرده‌های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</si>
</sst>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-_ر_ي_ا_ل_ ;_ * #,##0.00\-_ر_ي_ا_ل_ ;_ * &quot;-&quot;??_-_ر_ي_ا_ل_ ;_ @_ "/>
    <numFmt numFmtId="164" formatCode="#,###;\(#,###\);\-"/>
    <numFmt numFmtId="165" formatCode="0.0%"/>
    <numFmt numFmtId="166" formatCode="#,###.0000;\(#,###.0000\);\-"/>
    <numFmt numFmtId="167" formatCode=";;;"/>
    <numFmt numFmtId="168" formatCode="#,###.00000;\(#,###.00000\);\-"/>
    <numFmt numFmtId="169" formatCode="#,###.0000000;\(#,###.0000000\);\-"/>
    <numFmt numFmtId="170" formatCode="#,##0.0000_);\(#,##0.0000\)"/>
    <numFmt numFmtId="171" formatCode="_ * #,##0_-_ر_ي_ا_ل_ ;_ * #,##0\-_ر_ي_ا_ل_ ;_ * &quot;-&quot;??_-_ر_ي_ا_ل_ ;_ @_ "/>
    <numFmt numFmtId="172" formatCode="0.00%;\(0.00%\);\-"/>
  </numFmts>
  <fonts count="17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1">
    <xf numFmtId="0" fontId="0" fillId="0" borderId="0" xfId="0" applyAlignment="1">
      <alignment horizontal="left"/>
    </xf>
    <xf numFmtId="164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9" xfId="3" applyNumberFormat="1" applyFont="1" applyFill="1" applyBorder="1" applyAlignment="1">
      <alignment horizontal="center" vertical="center" wrapText="1" readingOrder="2"/>
    </xf>
    <xf numFmtId="164" fontId="9" fillId="0" borderId="9" xfId="3" applyNumberFormat="1" applyFont="1" applyFill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 vertical="top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left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164" fontId="4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4" applyNumberFormat="1" applyFont="1" applyAlignment="1">
      <alignment horizontal="left"/>
    </xf>
    <xf numFmtId="164" fontId="9" fillId="0" borderId="9" xfId="0" applyNumberFormat="1" applyFont="1" applyBorder="1" applyAlignment="1">
      <alignment horizontal="center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4" fillId="0" borderId="0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top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3" fillId="0" borderId="0" xfId="1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vertical="top"/>
    </xf>
    <xf numFmtId="164" fontId="4" fillId="0" borderId="0" xfId="0" applyNumberFormat="1" applyFont="1" applyAlignment="1">
      <alignment horizontal="left" wrapText="1"/>
    </xf>
    <xf numFmtId="164" fontId="8" fillId="0" borderId="0" xfId="0" applyNumberFormat="1" applyFont="1" applyFill="1" applyAlignment="1">
      <alignment horizontal="right" vertical="center" wrapText="1" readingOrder="2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readingOrder="2"/>
    </xf>
    <xf numFmtId="164" fontId="4" fillId="0" borderId="0" xfId="1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right" vertical="top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8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/>
    <xf numFmtId="164" fontId="4" fillId="0" borderId="5" xfId="0" applyNumberFormat="1" applyFont="1" applyFill="1" applyBorder="1" applyAlignment="1">
      <alignment vertical="top"/>
    </xf>
    <xf numFmtId="164" fontId="3" fillId="0" borderId="5" xfId="0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4" fillId="0" borderId="0" xfId="6" applyNumberFormat="1" applyFont="1" applyAlignment="1">
      <alignment horizontal="center" vertical="center"/>
    </xf>
    <xf numFmtId="165" fontId="9" fillId="0" borderId="9" xfId="6" applyNumberFormat="1" applyFont="1" applyFill="1" applyBorder="1" applyAlignment="1">
      <alignment horizontal="center" vertical="center" wrapText="1" readingOrder="2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9" fontId="3" fillId="0" borderId="8" xfId="6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7" fontId="4" fillId="0" borderId="0" xfId="1" applyNumberFormat="1" applyFont="1" applyAlignment="1">
      <alignment horizontal="left"/>
    </xf>
    <xf numFmtId="164" fontId="3" fillId="0" borderId="8" xfId="0" applyNumberFormat="1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left"/>
    </xf>
    <xf numFmtId="171" fontId="13" fillId="0" borderId="0" xfId="1" applyNumberFormat="1" applyFont="1" applyFill="1" applyBorder="1" applyAlignment="1">
      <alignment horizontal="center" vertical="center"/>
    </xf>
    <xf numFmtId="172" fontId="3" fillId="0" borderId="3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/>
    </xf>
    <xf numFmtId="172" fontId="3" fillId="0" borderId="3" xfId="6" applyNumberFormat="1" applyFont="1" applyFill="1" applyBorder="1" applyAlignment="1">
      <alignment horizontal="center" vertical="center" wrapText="1"/>
    </xf>
    <xf numFmtId="172" fontId="3" fillId="0" borderId="0" xfId="6" applyNumberFormat="1" applyFont="1" applyFill="1" applyBorder="1" applyAlignment="1">
      <alignment horizontal="center" vertical="center" wrapText="1"/>
    </xf>
    <xf numFmtId="172" fontId="3" fillId="0" borderId="7" xfId="6" applyNumberFormat="1" applyFont="1" applyFill="1" applyBorder="1" applyAlignment="1">
      <alignment horizontal="center" vertical="center"/>
    </xf>
    <xf numFmtId="172" fontId="3" fillId="0" borderId="3" xfId="1" applyNumberFormat="1" applyFont="1" applyFill="1" applyBorder="1" applyAlignment="1">
      <alignment horizontal="center" vertical="center" wrapText="1"/>
    </xf>
    <xf numFmtId="172" fontId="3" fillId="0" borderId="0" xfId="1" applyNumberFormat="1" applyFont="1" applyFill="1" applyBorder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72" fontId="13" fillId="0" borderId="0" xfId="0" applyNumberFormat="1" applyFont="1" applyFill="1" applyBorder="1" applyAlignment="1">
      <alignment horizontal="center" vertical="center"/>
    </xf>
    <xf numFmtId="172" fontId="3" fillId="0" borderId="8" xfId="6" applyNumberFormat="1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 wrapText="1"/>
    </xf>
    <xf numFmtId="172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 readingOrder="1"/>
    </xf>
    <xf numFmtId="10" fontId="4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Alignment="1">
      <alignment horizontal="center" vertical="center"/>
    </xf>
    <xf numFmtId="172" fontId="4" fillId="0" borderId="0" xfId="1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left"/>
    </xf>
    <xf numFmtId="164" fontId="4" fillId="0" borderId="0" xfId="1" applyNumberFormat="1" applyFont="1" applyFill="1" applyBorder="1" applyAlignment="1">
      <alignment horizontal="left"/>
    </xf>
    <xf numFmtId="172" fontId="3" fillId="0" borderId="8" xfId="6" applyNumberFormat="1" applyFont="1" applyFill="1" applyBorder="1" applyAlignment="1">
      <alignment horizontal="center" vertical="center"/>
    </xf>
    <xf numFmtId="172" fontId="4" fillId="0" borderId="0" xfId="6" applyNumberFormat="1" applyFont="1" applyFill="1" applyAlignment="1">
      <alignment horizontal="center" vertical="center"/>
    </xf>
    <xf numFmtId="172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left"/>
    </xf>
    <xf numFmtId="166" fontId="4" fillId="0" borderId="0" xfId="0" applyNumberFormat="1" applyFont="1" applyFill="1" applyAlignment="1">
      <alignment horizontal="left"/>
    </xf>
    <xf numFmtId="172" fontId="3" fillId="0" borderId="7" xfId="6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horizontal="left"/>
    </xf>
    <xf numFmtId="172" fontId="4" fillId="0" borderId="0" xfId="6" applyNumberFormat="1" applyFont="1" applyFill="1" applyAlignment="1">
      <alignment horizontal="left"/>
    </xf>
    <xf numFmtId="172" fontId="4" fillId="0" borderId="0" xfId="6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71" fontId="4" fillId="0" borderId="0" xfId="1" applyNumberFormat="1" applyFont="1" applyAlignment="1">
      <alignment horizontal="left"/>
    </xf>
    <xf numFmtId="164" fontId="4" fillId="0" borderId="0" xfId="0" applyNumberFormat="1" applyFont="1" applyFill="1" applyAlignment="1">
      <alignment horizontal="right"/>
    </xf>
    <xf numFmtId="171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168" fontId="16" fillId="0" borderId="0" xfId="0" applyNumberFormat="1" applyFont="1" applyAlignment="1">
      <alignment horizontal="left"/>
    </xf>
    <xf numFmtId="164" fontId="4" fillId="0" borderId="5" xfId="0" applyNumberFormat="1" applyFont="1" applyBorder="1" applyAlignment="1">
      <alignment vertical="top"/>
    </xf>
    <xf numFmtId="164" fontId="4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 readingOrder="2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 readingOrder="2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1" applyNumberFormat="1" applyFont="1" applyFill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8" fillId="0" borderId="0" xfId="3" applyNumberFormat="1" applyFont="1" applyFill="1" applyAlignment="1">
      <alignment horizontal="right" vertical="center" readingOrder="2"/>
    </xf>
    <xf numFmtId="164" fontId="8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/>
    <cellStyle name="Normal 3" xfId="2"/>
    <cellStyle name="Normal 5" xfId="4"/>
    <cellStyle name="Percent" xfId="6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1465263\Desktop\&#1711;&#1586;&#1575;&#1585;&#1588;%20&#1662;&#1585;&#1578;&#1601;&#1608;%20&#1582;&#1585;&#1583;&#1575;&#1583;1403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>
      <selection activeCell="F14" sqref="F14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178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7"/>
  <sheetViews>
    <sheetView rightToLeft="1" view="pageBreakPreview" topLeftCell="A10" zoomScale="91" zoomScaleNormal="100" zoomScaleSheetLayoutView="91" workbookViewId="0">
      <selection sqref="A1:U1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0.5703125" style="11" customWidth="1"/>
    <col min="10" max="10" width="0.85546875" style="11" customWidth="1"/>
    <col min="11" max="11" width="8.7109375" style="140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44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1" ht="21" customHeight="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21" customHeight="1" x14ac:dyDescent="0.45">
      <c r="A3" s="166" t="str">
        <f>سهام!A3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1" ht="21" customHeight="1" x14ac:dyDescent="0.45">
      <c r="A5" s="173" t="s">
        <v>157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6" spans="1:21" ht="21" customHeight="1" x14ac:dyDescent="0.45">
      <c r="C6" s="163" t="s">
        <v>60</v>
      </c>
      <c r="D6" s="163"/>
      <c r="E6" s="163"/>
      <c r="F6" s="163"/>
      <c r="G6" s="163"/>
      <c r="H6" s="163"/>
      <c r="I6" s="163"/>
      <c r="J6" s="163"/>
      <c r="K6" s="163"/>
      <c r="M6" s="163" t="str">
        <f>'درآمد سرمایه گذاری در سهام'!M6</f>
        <v>از ابتدای سال مالی تا پایان مرداد 1404</v>
      </c>
      <c r="N6" s="163"/>
      <c r="O6" s="163"/>
      <c r="P6" s="163"/>
      <c r="Q6" s="163"/>
      <c r="R6" s="163"/>
      <c r="S6" s="163"/>
      <c r="T6" s="163"/>
      <c r="U6" s="163"/>
    </row>
    <row r="7" spans="1:21" ht="21" customHeight="1" x14ac:dyDescent="0.45">
      <c r="A7" s="162" t="s">
        <v>66</v>
      </c>
      <c r="C7" s="172" t="s">
        <v>67</v>
      </c>
      <c r="D7" s="70"/>
      <c r="E7" s="172" t="s">
        <v>63</v>
      </c>
      <c r="F7" s="70"/>
      <c r="G7" s="172" t="s">
        <v>64</v>
      </c>
      <c r="H7" s="70"/>
      <c r="I7" s="174" t="s">
        <v>13</v>
      </c>
      <c r="J7" s="174"/>
      <c r="K7" s="174"/>
      <c r="M7" s="172" t="s">
        <v>67</v>
      </c>
      <c r="N7" s="70"/>
      <c r="O7" s="172" t="s">
        <v>63</v>
      </c>
      <c r="P7" s="70"/>
      <c r="Q7" s="172" t="s">
        <v>64</v>
      </c>
      <c r="R7" s="70"/>
      <c r="S7" s="174" t="s">
        <v>13</v>
      </c>
      <c r="T7" s="174"/>
      <c r="U7" s="174"/>
    </row>
    <row r="8" spans="1:21" ht="63" x14ac:dyDescent="0.45">
      <c r="A8" s="163"/>
      <c r="C8" s="163"/>
      <c r="E8" s="163"/>
      <c r="G8" s="163"/>
      <c r="I8" s="8" t="s">
        <v>47</v>
      </c>
      <c r="J8" s="141"/>
      <c r="K8" s="107" t="s">
        <v>53</v>
      </c>
      <c r="M8" s="163"/>
      <c r="O8" s="163"/>
      <c r="Q8" s="163"/>
      <c r="S8" s="8" t="s">
        <v>47</v>
      </c>
      <c r="T8" s="141"/>
      <c r="U8" s="107" t="s">
        <v>53</v>
      </c>
    </row>
    <row r="9" spans="1:21" ht="21" customHeight="1" x14ac:dyDescent="0.45">
      <c r="A9" s="122"/>
      <c r="C9" s="14" t="s">
        <v>136</v>
      </c>
      <c r="E9" s="14" t="s">
        <v>136</v>
      </c>
      <c r="G9" s="14" t="s">
        <v>136</v>
      </c>
      <c r="I9" s="14" t="s">
        <v>136</v>
      </c>
      <c r="M9" s="14" t="s">
        <v>136</v>
      </c>
      <c r="O9" s="14" t="s">
        <v>136</v>
      </c>
      <c r="Q9" s="14" t="s">
        <v>136</v>
      </c>
      <c r="S9" s="14" t="s">
        <v>136</v>
      </c>
    </row>
    <row r="10" spans="1:21" ht="21" customHeight="1" x14ac:dyDescent="0.45">
      <c r="A10" s="37" t="s">
        <v>29</v>
      </c>
      <c r="C10" s="33">
        <v>11056861669</v>
      </c>
      <c r="D10" s="33"/>
      <c r="E10" s="33">
        <v>0</v>
      </c>
      <c r="F10" s="33"/>
      <c r="G10" s="33">
        <v>231875000</v>
      </c>
      <c r="H10" s="33"/>
      <c r="I10" s="33">
        <v>11288736669</v>
      </c>
      <c r="J10" s="33"/>
      <c r="K10" s="139">
        <f>I10/درآمد!$K$14</f>
        <v>7.7926583396574845E-3</v>
      </c>
      <c r="L10" s="33"/>
      <c r="M10" s="33">
        <v>174365525181</v>
      </c>
      <c r="N10" s="33"/>
      <c r="O10" s="33">
        <v>0</v>
      </c>
      <c r="P10" s="33"/>
      <c r="Q10" s="33">
        <v>231875000</v>
      </c>
      <c r="R10" s="33"/>
      <c r="S10" s="33">
        <v>174597400181</v>
      </c>
      <c r="U10" s="146">
        <f>S10/درآمد!$E$14</f>
        <v>2.6130321793571231E-2</v>
      </c>
    </row>
    <row r="11" spans="1:21" ht="21" customHeight="1" x14ac:dyDescent="0.45">
      <c r="A11" s="60" t="s">
        <v>182</v>
      </c>
      <c r="C11" s="33">
        <v>53272481535</v>
      </c>
      <c r="D11" s="33"/>
      <c r="E11" s="33">
        <v>-67831021394</v>
      </c>
      <c r="F11" s="33"/>
      <c r="G11" s="33">
        <v>1870686034</v>
      </c>
      <c r="H11" s="33"/>
      <c r="I11" s="33">
        <v>-12687853825</v>
      </c>
      <c r="J11" s="33"/>
      <c r="K11" s="139">
        <f>I11/درآمد!$K$14</f>
        <v>-8.7584742935189613E-3</v>
      </c>
      <c r="L11" s="33"/>
      <c r="M11" s="33">
        <v>53272481535</v>
      </c>
      <c r="N11" s="33"/>
      <c r="O11" s="33">
        <v>-67831021394</v>
      </c>
      <c r="P11" s="33"/>
      <c r="Q11" s="33">
        <v>1870686034</v>
      </c>
      <c r="R11" s="33"/>
      <c r="S11" s="33">
        <v>-12687853825</v>
      </c>
      <c r="U11" s="146">
        <f>S11/درآمد!$E$14</f>
        <v>-1.898869645099802E-3</v>
      </c>
    </row>
    <row r="12" spans="1:21" ht="21" customHeight="1" x14ac:dyDescent="0.45">
      <c r="A12" s="37" t="s">
        <v>97</v>
      </c>
      <c r="C12" s="33">
        <v>0</v>
      </c>
      <c r="D12" s="33"/>
      <c r="E12" s="33">
        <v>0</v>
      </c>
      <c r="F12" s="33"/>
      <c r="G12" s="33">
        <v>0</v>
      </c>
      <c r="H12" s="33"/>
      <c r="I12" s="33">
        <v>0</v>
      </c>
      <c r="J12" s="33"/>
      <c r="K12" s="139">
        <f>I12/درآمد!$K$14</f>
        <v>0</v>
      </c>
      <c r="L12" s="33"/>
      <c r="M12" s="33">
        <v>22643324384</v>
      </c>
      <c r="N12" s="33"/>
      <c r="O12" s="33">
        <v>0</v>
      </c>
      <c r="P12" s="33"/>
      <c r="Q12" s="33">
        <v>65577651640</v>
      </c>
      <c r="R12" s="33"/>
      <c r="S12" s="33">
        <v>88220976024</v>
      </c>
      <c r="U12" s="146">
        <f>S12/درآمد!$E$14</f>
        <v>1.3203189108545002E-2</v>
      </c>
    </row>
    <row r="13" spans="1:21" ht="21" customHeight="1" x14ac:dyDescent="0.45">
      <c r="A13" s="60" t="s">
        <v>114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v>0</v>
      </c>
      <c r="J13" s="33"/>
      <c r="K13" s="139">
        <f>I13/درآمد!$K$14</f>
        <v>0</v>
      </c>
      <c r="L13" s="33"/>
      <c r="M13" s="33">
        <v>11290528897</v>
      </c>
      <c r="N13" s="33"/>
      <c r="O13" s="33">
        <v>0</v>
      </c>
      <c r="P13" s="33"/>
      <c r="Q13" s="33">
        <v>38714798700</v>
      </c>
      <c r="R13" s="33"/>
      <c r="S13" s="33">
        <v>50005327597</v>
      </c>
      <c r="U13" s="146">
        <f>S13/درآمد!$E$14</f>
        <v>7.4838187747812207E-3</v>
      </c>
    </row>
    <row r="14" spans="1:21" ht="21" customHeight="1" x14ac:dyDescent="0.45">
      <c r="A14" s="60" t="s">
        <v>28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139">
        <f>I14/درآمد!$K$14</f>
        <v>0</v>
      </c>
      <c r="L14" s="33"/>
      <c r="M14" s="33">
        <v>0</v>
      </c>
      <c r="N14" s="33"/>
      <c r="O14" s="33">
        <v>0</v>
      </c>
      <c r="P14" s="33"/>
      <c r="Q14" s="33">
        <v>6467979319</v>
      </c>
      <c r="R14" s="33"/>
      <c r="S14" s="33">
        <v>6467979319</v>
      </c>
      <c r="U14" s="146">
        <f>S14/درآمد!$E$14</f>
        <v>9.6800055891110403E-4</v>
      </c>
    </row>
    <row r="15" spans="1:21" ht="21" customHeight="1" x14ac:dyDescent="0.45">
      <c r="A15" s="60" t="s">
        <v>35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139">
        <f>I15/درآمد!$K$14</f>
        <v>0</v>
      </c>
      <c r="L15" s="33"/>
      <c r="M15" s="33">
        <v>156899942683</v>
      </c>
      <c r="N15" s="33"/>
      <c r="O15" s="33">
        <v>0</v>
      </c>
      <c r="P15" s="33"/>
      <c r="Q15" s="33">
        <v>74623166100</v>
      </c>
      <c r="R15" s="33"/>
      <c r="S15" s="33">
        <v>231523108783</v>
      </c>
      <c r="U15" s="146">
        <f>S15/درآمد!$E$14</f>
        <v>3.4649847757619333E-2</v>
      </c>
    </row>
    <row r="16" spans="1:21" ht="21" customHeight="1" x14ac:dyDescent="0.45">
      <c r="A16" s="60" t="s">
        <v>115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139">
        <f>I16/درآمد!$K$14</f>
        <v>0</v>
      </c>
      <c r="L16" s="33"/>
      <c r="M16" s="33">
        <v>46415055412</v>
      </c>
      <c r="N16" s="33"/>
      <c r="O16" s="33">
        <v>0</v>
      </c>
      <c r="P16" s="33"/>
      <c r="Q16" s="33">
        <v>16675010928</v>
      </c>
      <c r="R16" s="33"/>
      <c r="S16" s="33">
        <v>63090066340</v>
      </c>
      <c r="U16" s="146">
        <f>S16/درآمد!$E$14</f>
        <v>9.4420863869275201E-3</v>
      </c>
    </row>
    <row r="17" spans="1:21" ht="21" customHeight="1" x14ac:dyDescent="0.45">
      <c r="A17" s="37" t="s">
        <v>124</v>
      </c>
      <c r="C17" s="33">
        <v>57200717160</v>
      </c>
      <c r="D17" s="33"/>
      <c r="E17" s="33">
        <v>87447947186</v>
      </c>
      <c r="F17" s="33"/>
      <c r="G17" s="33">
        <v>0</v>
      </c>
      <c r="H17" s="33"/>
      <c r="I17" s="33">
        <v>144648664346</v>
      </c>
      <c r="J17" s="33"/>
      <c r="K17" s="139">
        <f>I17/درآمد!$K$14</f>
        <v>9.9851529324053639E-2</v>
      </c>
      <c r="L17" s="33"/>
      <c r="M17" s="33">
        <v>202586470559</v>
      </c>
      <c r="N17" s="33"/>
      <c r="O17" s="33">
        <v>93477594686</v>
      </c>
      <c r="P17" s="33"/>
      <c r="Q17" s="33">
        <v>1864205080</v>
      </c>
      <c r="R17" s="33"/>
      <c r="S17" s="33">
        <v>297928270325</v>
      </c>
      <c r="U17" s="146">
        <f>S17/درآمد!$E$14</f>
        <v>4.4588072714278032E-2</v>
      </c>
    </row>
    <row r="18" spans="1:21" ht="21" customHeight="1" x14ac:dyDescent="0.45">
      <c r="A18" s="60" t="s">
        <v>183</v>
      </c>
      <c r="C18" s="33">
        <v>22410958900</v>
      </c>
      <c r="D18" s="33"/>
      <c r="E18" s="33">
        <v>0</v>
      </c>
      <c r="F18" s="33"/>
      <c r="G18" s="33">
        <v>0</v>
      </c>
      <c r="H18" s="33"/>
      <c r="I18" s="33">
        <v>22410958900</v>
      </c>
      <c r="J18" s="33"/>
      <c r="K18" s="139">
        <f>I18/درآمد!$K$14</f>
        <v>1.5470371122340698E-2</v>
      </c>
      <c r="L18" s="33"/>
      <c r="M18" s="33">
        <v>22410958900</v>
      </c>
      <c r="N18" s="33"/>
      <c r="O18" s="33">
        <v>0</v>
      </c>
      <c r="P18" s="33"/>
      <c r="Q18" s="33">
        <v>0</v>
      </c>
      <c r="R18" s="33"/>
      <c r="S18" s="33">
        <v>22410958900</v>
      </c>
      <c r="U18" s="146">
        <f>S18/درآمد!$E$14</f>
        <v>3.3540337207336366E-3</v>
      </c>
    </row>
    <row r="19" spans="1:21" ht="21" customHeight="1" x14ac:dyDescent="0.45">
      <c r="A19" s="60" t="s">
        <v>184</v>
      </c>
      <c r="C19" s="33">
        <v>23742465749</v>
      </c>
      <c r="D19" s="33"/>
      <c r="E19" s="33">
        <v>0</v>
      </c>
      <c r="F19" s="33"/>
      <c r="G19" s="33">
        <v>0</v>
      </c>
      <c r="H19" s="33"/>
      <c r="I19" s="33">
        <v>23742465749</v>
      </c>
      <c r="J19" s="33"/>
      <c r="K19" s="139">
        <f>I19/درآمد!$K$14</f>
        <v>1.6389515421247447E-2</v>
      </c>
      <c r="L19" s="33"/>
      <c r="M19" s="33">
        <v>23742465749</v>
      </c>
      <c r="N19" s="33"/>
      <c r="O19" s="33">
        <v>0</v>
      </c>
      <c r="P19" s="33"/>
      <c r="Q19" s="33">
        <v>0</v>
      </c>
      <c r="R19" s="33"/>
      <c r="S19" s="33">
        <v>23742465749</v>
      </c>
      <c r="U19" s="146">
        <f>S19/درآمد!$E$14</f>
        <v>3.5533076068204024E-3</v>
      </c>
    </row>
    <row r="20" spans="1:21" ht="21" customHeight="1" x14ac:dyDescent="0.45">
      <c r="A20" s="60" t="s">
        <v>129</v>
      </c>
      <c r="C20" s="33">
        <v>54433249074</v>
      </c>
      <c r="D20" s="33"/>
      <c r="E20" s="33">
        <v>0</v>
      </c>
      <c r="F20" s="33"/>
      <c r="G20" s="33">
        <v>0</v>
      </c>
      <c r="H20" s="33"/>
      <c r="I20" s="33">
        <v>54433249074</v>
      </c>
      <c r="J20" s="33"/>
      <c r="K20" s="139">
        <f>I20/درآمد!$K$14</f>
        <v>3.7575481188785197E-2</v>
      </c>
      <c r="L20" s="33"/>
      <c r="M20" s="33">
        <v>164573879178</v>
      </c>
      <c r="N20" s="33"/>
      <c r="O20" s="33">
        <v>-362500000</v>
      </c>
      <c r="P20" s="33"/>
      <c r="Q20" s="33">
        <v>0</v>
      </c>
      <c r="R20" s="33"/>
      <c r="S20" s="33">
        <v>164211379178</v>
      </c>
      <c r="U20" s="146">
        <f>S20/درآمد!$E$14</f>
        <v>2.4575945435837167E-2</v>
      </c>
    </row>
    <row r="21" spans="1:21" ht="21" customHeight="1" x14ac:dyDescent="0.45">
      <c r="A21" s="60" t="s">
        <v>123</v>
      </c>
      <c r="C21" s="33">
        <v>82718917801</v>
      </c>
      <c r="D21" s="33"/>
      <c r="E21" s="33">
        <v>0</v>
      </c>
      <c r="F21" s="33"/>
      <c r="G21" s="33">
        <v>0</v>
      </c>
      <c r="H21" s="33"/>
      <c r="I21" s="33">
        <v>82718917801</v>
      </c>
      <c r="J21" s="33"/>
      <c r="K21" s="139">
        <f>I21/درآمد!$K$14</f>
        <v>5.7101187099132304E-2</v>
      </c>
      <c r="L21" s="33"/>
      <c r="M21" s="33">
        <v>420336739689</v>
      </c>
      <c r="N21" s="33"/>
      <c r="O21" s="33">
        <v>-543750000</v>
      </c>
      <c r="P21" s="33"/>
      <c r="Q21" s="33">
        <v>0</v>
      </c>
      <c r="R21" s="33"/>
      <c r="S21" s="33">
        <v>419792989689</v>
      </c>
      <c r="U21" s="146">
        <f>S21/درآمد!$E$14</f>
        <v>6.2826398880437631E-2</v>
      </c>
    </row>
    <row r="22" spans="1:21" ht="21" customHeight="1" x14ac:dyDescent="0.45">
      <c r="A22" s="37" t="s">
        <v>116</v>
      </c>
      <c r="C22" s="33">
        <v>40520209515</v>
      </c>
      <c r="D22" s="33"/>
      <c r="E22" s="33">
        <v>29359327657</v>
      </c>
      <c r="F22" s="33"/>
      <c r="G22" s="33">
        <v>0</v>
      </c>
      <c r="H22" s="33"/>
      <c r="I22" s="33">
        <v>69879537172</v>
      </c>
      <c r="J22" s="33"/>
      <c r="K22" s="139">
        <f>I22/درآمد!$K$14</f>
        <v>4.8238113270032461E-2</v>
      </c>
      <c r="L22" s="33"/>
      <c r="M22" s="33">
        <v>241193424267</v>
      </c>
      <c r="N22" s="33"/>
      <c r="O22" s="33">
        <v>65782274801</v>
      </c>
      <c r="P22" s="33"/>
      <c r="Q22" s="33">
        <v>0</v>
      </c>
      <c r="R22" s="33"/>
      <c r="S22" s="33">
        <v>306975699068</v>
      </c>
      <c r="U22" s="146">
        <f>S22/درآمد!$E$14</f>
        <v>4.5942114780276232E-2</v>
      </c>
    </row>
    <row r="23" spans="1:21" ht="21" customHeight="1" x14ac:dyDescent="0.45">
      <c r="A23" s="60" t="s">
        <v>98</v>
      </c>
      <c r="C23" s="33">
        <v>72445437640</v>
      </c>
      <c r="D23" s="33"/>
      <c r="E23" s="33">
        <v>0</v>
      </c>
      <c r="F23" s="33"/>
      <c r="G23" s="33">
        <v>0</v>
      </c>
      <c r="H23" s="33"/>
      <c r="I23" s="33">
        <v>72445437640</v>
      </c>
      <c r="J23" s="33"/>
      <c r="K23" s="139">
        <f>I23/درآمد!$K$14</f>
        <v>5.0009364231674611E-2</v>
      </c>
      <c r="L23" s="33"/>
      <c r="M23" s="33">
        <v>409941314293</v>
      </c>
      <c r="N23" s="33"/>
      <c r="O23" s="33">
        <v>-108720306872</v>
      </c>
      <c r="P23" s="33"/>
      <c r="Q23" s="33">
        <v>0</v>
      </c>
      <c r="R23" s="33"/>
      <c r="S23" s="33">
        <v>301221007421</v>
      </c>
      <c r="U23" s="146">
        <f>S23/درآمد!$E$14</f>
        <v>4.5080865160276158E-2</v>
      </c>
    </row>
    <row r="24" spans="1:21" ht="21" customHeight="1" x14ac:dyDescent="0.45">
      <c r="A24" s="60" t="s">
        <v>93</v>
      </c>
      <c r="C24" s="33">
        <v>41249396719</v>
      </c>
      <c r="D24" s="33"/>
      <c r="E24" s="33">
        <v>0</v>
      </c>
      <c r="F24" s="33"/>
      <c r="G24" s="33">
        <v>0</v>
      </c>
      <c r="H24" s="33"/>
      <c r="I24" s="33">
        <v>41249396719</v>
      </c>
      <c r="J24" s="33"/>
      <c r="K24" s="139">
        <f>I24/درآمد!$K$14</f>
        <v>2.8474617202372036E-2</v>
      </c>
      <c r="L24" s="33"/>
      <c r="M24" s="33">
        <v>243091355717</v>
      </c>
      <c r="N24" s="33"/>
      <c r="O24" s="33">
        <v>0</v>
      </c>
      <c r="P24" s="33"/>
      <c r="Q24" s="33">
        <v>0</v>
      </c>
      <c r="R24" s="33"/>
      <c r="S24" s="33">
        <v>243091355717</v>
      </c>
      <c r="U24" s="146">
        <f>S24/درآمد!$E$14</f>
        <v>3.6381156555227695E-2</v>
      </c>
    </row>
    <row r="25" spans="1:21" ht="21" customHeight="1" x14ac:dyDescent="0.45">
      <c r="A25" s="60" t="s">
        <v>32</v>
      </c>
      <c r="C25" s="33">
        <v>9459510130</v>
      </c>
      <c r="D25" s="33"/>
      <c r="E25" s="33">
        <v>0</v>
      </c>
      <c r="F25" s="33"/>
      <c r="G25" s="33">
        <v>0</v>
      </c>
      <c r="H25" s="33"/>
      <c r="I25" s="33">
        <v>9459510130</v>
      </c>
      <c r="J25" s="33"/>
      <c r="K25" s="139">
        <f>I25/درآمد!$K$14</f>
        <v>6.5299362244888729E-3</v>
      </c>
      <c r="L25" s="33"/>
      <c r="M25" s="33">
        <v>61245787097</v>
      </c>
      <c r="N25" s="33"/>
      <c r="O25" s="33">
        <v>-2585384733</v>
      </c>
      <c r="P25" s="33"/>
      <c r="Q25" s="33">
        <v>0</v>
      </c>
      <c r="R25" s="33"/>
      <c r="S25" s="33">
        <v>58660402364</v>
      </c>
      <c r="U25" s="146">
        <f>S25/درآمد!$E$14</f>
        <v>8.7791409764559035E-3</v>
      </c>
    </row>
    <row r="26" spans="1:21" ht="21" customHeight="1" x14ac:dyDescent="0.45">
      <c r="A26" s="60" t="s">
        <v>36</v>
      </c>
      <c r="C26" s="33">
        <v>12780859057</v>
      </c>
      <c r="D26" s="33"/>
      <c r="E26" s="33">
        <v>0</v>
      </c>
      <c r="F26" s="33"/>
      <c r="G26" s="33">
        <v>0</v>
      </c>
      <c r="H26" s="33"/>
      <c r="I26" s="33">
        <v>12780859057</v>
      </c>
      <c r="J26" s="33"/>
      <c r="K26" s="139">
        <f>I26/درآمد!$K$14</f>
        <v>8.8226761628713429E-3</v>
      </c>
      <c r="L26" s="33"/>
      <c r="M26" s="33">
        <v>94852744225</v>
      </c>
      <c r="N26" s="33"/>
      <c r="O26" s="33">
        <v>0</v>
      </c>
      <c r="P26" s="33"/>
      <c r="Q26" s="33">
        <v>0</v>
      </c>
      <c r="R26" s="33"/>
      <c r="S26" s="33">
        <v>94852744225</v>
      </c>
      <c r="U26" s="146">
        <f>S26/درآمد!$E$14</f>
        <v>1.419570238178308E-2</v>
      </c>
    </row>
    <row r="27" spans="1:21" ht="21" customHeight="1" x14ac:dyDescent="0.45">
      <c r="A27" s="60" t="s">
        <v>96</v>
      </c>
      <c r="C27" s="33">
        <v>40346656551</v>
      </c>
      <c r="D27" s="33"/>
      <c r="E27" s="33">
        <v>0</v>
      </c>
      <c r="F27" s="33"/>
      <c r="G27" s="33">
        <v>0</v>
      </c>
      <c r="H27" s="33"/>
      <c r="I27" s="33">
        <v>40346656551</v>
      </c>
      <c r="J27" s="33"/>
      <c r="K27" s="139">
        <f>I27/درآمد!$K$14</f>
        <v>2.7851452192417726E-2</v>
      </c>
      <c r="L27" s="33"/>
      <c r="M27" s="33">
        <v>237662205649</v>
      </c>
      <c r="N27" s="33"/>
      <c r="O27" s="33">
        <v>0</v>
      </c>
      <c r="P27" s="33"/>
      <c r="Q27" s="33">
        <v>0</v>
      </c>
      <c r="R27" s="33"/>
      <c r="S27" s="33">
        <v>237662205649</v>
      </c>
      <c r="U27" s="146">
        <f>S27/درآمد!$E$14</f>
        <v>3.5568627627561182E-2</v>
      </c>
    </row>
    <row r="28" spans="1:21" ht="21" customHeight="1" x14ac:dyDescent="0.45">
      <c r="A28" s="60" t="s">
        <v>107</v>
      </c>
      <c r="C28" s="33">
        <v>9897026591</v>
      </c>
      <c r="D28" s="33"/>
      <c r="E28" s="33">
        <v>12045070435</v>
      </c>
      <c r="F28" s="33"/>
      <c r="G28" s="33">
        <v>0</v>
      </c>
      <c r="H28" s="33"/>
      <c r="I28" s="33">
        <v>21942097026</v>
      </c>
      <c r="J28" s="33"/>
      <c r="K28" s="139">
        <f>I28/درآمد!$K$14</f>
        <v>1.5146713967452241E-2</v>
      </c>
      <c r="L28" s="33"/>
      <c r="M28" s="33">
        <v>58795369547</v>
      </c>
      <c r="N28" s="33"/>
      <c r="O28" s="33">
        <v>17484696324</v>
      </c>
      <c r="P28" s="33"/>
      <c r="Q28" s="33">
        <v>0</v>
      </c>
      <c r="R28" s="33"/>
      <c r="S28" s="33">
        <v>76280065871</v>
      </c>
      <c r="U28" s="146">
        <f>S28/درآمد!$E$14</f>
        <v>1.1416107373750839E-2</v>
      </c>
    </row>
    <row r="29" spans="1:21" ht="21" customHeight="1" x14ac:dyDescent="0.45">
      <c r="A29" s="60" t="s">
        <v>106</v>
      </c>
      <c r="C29" s="33">
        <v>65908681729</v>
      </c>
      <c r="D29" s="33"/>
      <c r="E29" s="33">
        <v>31480631101</v>
      </c>
      <c r="F29" s="33"/>
      <c r="G29" s="33">
        <v>0</v>
      </c>
      <c r="H29" s="33"/>
      <c r="I29" s="33">
        <v>97389312830</v>
      </c>
      <c r="J29" s="33"/>
      <c r="K29" s="139">
        <f>I29/درآمد!$K$14</f>
        <v>6.7228217210725263E-2</v>
      </c>
      <c r="L29" s="33"/>
      <c r="M29" s="33">
        <v>391544396009</v>
      </c>
      <c r="N29" s="33"/>
      <c r="O29" s="33">
        <v>45700465289</v>
      </c>
      <c r="P29" s="33"/>
      <c r="Q29" s="33">
        <v>0</v>
      </c>
      <c r="R29" s="33"/>
      <c r="S29" s="33">
        <v>437244861298</v>
      </c>
      <c r="U29" s="146">
        <f>S29/درآمد!$E$14</f>
        <v>6.5438253470314192E-2</v>
      </c>
    </row>
    <row r="30" spans="1:21" ht="21" customHeight="1" x14ac:dyDescent="0.45">
      <c r="A30" s="86" t="s">
        <v>105</v>
      </c>
      <c r="C30" s="33">
        <v>30408077985</v>
      </c>
      <c r="D30" s="33"/>
      <c r="E30" s="33">
        <v>37007826316</v>
      </c>
      <c r="F30" s="33"/>
      <c r="G30" s="33">
        <v>0</v>
      </c>
      <c r="H30" s="33"/>
      <c r="I30" s="33">
        <v>67415904301</v>
      </c>
      <c r="J30" s="33"/>
      <c r="K30" s="139">
        <f>I30/درآمد!$K$14</f>
        <v>4.6537458023925719E-2</v>
      </c>
      <c r="L30" s="33"/>
      <c r="M30" s="33">
        <v>180645587443</v>
      </c>
      <c r="N30" s="33"/>
      <c r="O30" s="33">
        <v>53720782143</v>
      </c>
      <c r="P30" s="33"/>
      <c r="Q30" s="33">
        <v>0</v>
      </c>
      <c r="R30" s="33"/>
      <c r="S30" s="33">
        <v>234366369586</v>
      </c>
      <c r="U30" s="146">
        <f>S30/درآمد!$E$14</f>
        <v>3.5075371388832724E-2</v>
      </c>
    </row>
    <row r="31" spans="1:21" ht="21" customHeight="1" x14ac:dyDescent="0.45">
      <c r="A31" s="126" t="s">
        <v>162</v>
      </c>
      <c r="C31" s="81">
        <f>SUM(C10:C30)</f>
        <v>627851507805</v>
      </c>
      <c r="D31" s="33"/>
      <c r="E31" s="81">
        <f>SUM(E10:E30)</f>
        <v>129509781301</v>
      </c>
      <c r="F31" s="33"/>
      <c r="G31" s="81">
        <f>SUM(G10:G30)</f>
        <v>2102561034</v>
      </c>
      <c r="H31" s="33"/>
      <c r="I31" s="81">
        <f>SUM(I10:I30)</f>
        <v>759463850140</v>
      </c>
      <c r="J31" s="33"/>
      <c r="K31" s="112">
        <f>SUM(K10:K30)</f>
        <v>0.52426081668765812</v>
      </c>
      <c r="L31" s="33"/>
      <c r="M31" s="81">
        <f>SUM(M10:M30)</f>
        <v>3217509556414</v>
      </c>
      <c r="N31" s="33"/>
      <c r="O31" s="81">
        <f>SUM(O10:O30)</f>
        <v>96122850244</v>
      </c>
      <c r="P31" s="33"/>
      <c r="Q31" s="81">
        <f>SUM(Q10:Q30)</f>
        <v>206025372801</v>
      </c>
      <c r="R31" s="33"/>
      <c r="S31" s="81">
        <f>SUM(S10:S30)</f>
        <v>3519657779459</v>
      </c>
      <c r="U31" s="112">
        <f>SUM(U10:U30)</f>
        <v>0.52675349280784045</v>
      </c>
    </row>
    <row r="37" spans="5:17" ht="21" customHeight="1" x14ac:dyDescent="0.45">
      <c r="E37" s="147"/>
      <c r="Q37" s="147"/>
    </row>
  </sheetData>
  <sortState ref="A10:U30">
    <sortCondition descending="1" ref="S10:S30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sqref="A1:I1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14.28515625" style="5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</row>
    <row r="2" spans="1:13" ht="2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</row>
    <row r="3" spans="1:13" ht="21" x14ac:dyDescent="0.45">
      <c r="A3" s="166" t="str">
        <f>سهام!A3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</row>
    <row r="5" spans="1:13" ht="21" x14ac:dyDescent="0.45">
      <c r="A5" s="173" t="s">
        <v>161</v>
      </c>
      <c r="B5" s="173"/>
      <c r="C5" s="173"/>
      <c r="D5" s="173"/>
      <c r="E5" s="173"/>
      <c r="F5" s="173"/>
      <c r="G5" s="173"/>
      <c r="H5" s="173"/>
      <c r="I5" s="173"/>
    </row>
    <row r="6" spans="1:13" ht="21" x14ac:dyDescent="0.45">
      <c r="C6" s="163" t="s">
        <v>60</v>
      </c>
      <c r="D6" s="163"/>
      <c r="E6" s="163"/>
      <c r="G6" s="163" t="str">
        <f>'درآمد سرمایه گذاری در سهام'!M6</f>
        <v>از ابتدای سال مالی تا پایان مرداد 1404</v>
      </c>
      <c r="H6" s="163"/>
      <c r="I6" s="163"/>
    </row>
    <row r="7" spans="1:13" ht="63" x14ac:dyDescent="0.45">
      <c r="A7" s="29" t="s">
        <v>73</v>
      </c>
      <c r="C7" s="8" t="s">
        <v>74</v>
      </c>
      <c r="D7" s="12"/>
      <c r="E7" s="8" t="s">
        <v>75</v>
      </c>
      <c r="G7" s="8" t="s">
        <v>74</v>
      </c>
      <c r="H7" s="12"/>
      <c r="I7" s="31" t="s">
        <v>134</v>
      </c>
    </row>
    <row r="8" spans="1:13" ht="21" x14ac:dyDescent="0.45">
      <c r="A8" s="20"/>
      <c r="C8" s="14" t="s">
        <v>136</v>
      </c>
      <c r="D8" s="27"/>
      <c r="E8" s="48"/>
      <c r="G8" s="14" t="s">
        <v>136</v>
      </c>
      <c r="H8" s="27"/>
      <c r="I8" s="48"/>
    </row>
    <row r="9" spans="1:13" x14ac:dyDescent="0.45">
      <c r="A9" s="85" t="s">
        <v>137</v>
      </c>
      <c r="C9" s="32">
        <v>622226337576</v>
      </c>
      <c r="D9" s="32"/>
      <c r="E9" s="96">
        <v>1</v>
      </c>
      <c r="F9" s="32"/>
      <c r="G9" s="32">
        <v>2746697455831</v>
      </c>
      <c r="H9" s="32"/>
      <c r="I9" s="96">
        <v>1</v>
      </c>
      <c r="K9" s="13"/>
      <c r="L9" s="13"/>
      <c r="M9" s="13"/>
    </row>
    <row r="10" spans="1:13" s="45" customFormat="1" ht="21" x14ac:dyDescent="0.55000000000000004">
      <c r="A10" s="35" t="s">
        <v>162</v>
      </c>
      <c r="C10" s="84">
        <f>SUM(C9:C9)</f>
        <v>622226337576</v>
      </c>
      <c r="D10" s="58"/>
      <c r="E10" s="99">
        <f>SUM(E9:E9)</f>
        <v>1</v>
      </c>
      <c r="F10" s="58"/>
      <c r="G10" s="84">
        <f>SUM(G9:G9)</f>
        <v>2746697455831</v>
      </c>
      <c r="H10" s="58"/>
      <c r="I10" s="99">
        <f>I9</f>
        <v>1</v>
      </c>
      <c r="K10" s="59"/>
      <c r="L10" s="59"/>
      <c r="M10" s="59"/>
    </row>
  </sheetData>
  <sortState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E10"/>
  <sheetViews>
    <sheetView rightToLeft="1" view="pageBreakPreview" zoomScale="145" zoomScaleNormal="100" zoomScaleSheetLayoutView="145" workbookViewId="0">
      <selection sqref="A1:E1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66" t="s">
        <v>0</v>
      </c>
      <c r="B1" s="166"/>
      <c r="C1" s="166"/>
      <c r="D1" s="166"/>
      <c r="E1" s="166"/>
    </row>
    <row r="2" spans="1:5" ht="21.75" customHeight="1" x14ac:dyDescent="0.45">
      <c r="A2" s="166" t="s">
        <v>50</v>
      </c>
      <c r="B2" s="166"/>
      <c r="C2" s="166"/>
      <c r="D2" s="166"/>
      <c r="E2" s="166"/>
    </row>
    <row r="3" spans="1:5" ht="21.75" customHeight="1" x14ac:dyDescent="0.45">
      <c r="A3" s="166" t="str">
        <f>'صورت وضعیت'!B12</f>
        <v>برای ماه منتهی به 1404/05/31</v>
      </c>
      <c r="B3" s="166"/>
      <c r="C3" s="166"/>
      <c r="D3" s="166"/>
      <c r="E3" s="166"/>
    </row>
    <row r="5" spans="1:5" ht="21.75" customHeight="1" x14ac:dyDescent="0.45">
      <c r="A5" s="173" t="s">
        <v>141</v>
      </c>
      <c r="B5" s="173"/>
      <c r="C5" s="173"/>
      <c r="D5" s="173"/>
      <c r="E5" s="173"/>
    </row>
    <row r="6" spans="1:5" ht="21.75" customHeight="1" x14ac:dyDescent="0.45">
      <c r="A6" s="27"/>
      <c r="C6" s="28" t="s">
        <v>60</v>
      </c>
      <c r="E6" s="29" t="str">
        <f>سهام!Q6</f>
        <v>1404/05/31</v>
      </c>
    </row>
    <row r="7" spans="1:5" ht="21.75" customHeight="1" x14ac:dyDescent="0.45">
      <c r="A7" s="20"/>
      <c r="C7" s="20" t="s">
        <v>148</v>
      </c>
      <c r="E7" s="20" t="s">
        <v>148</v>
      </c>
    </row>
    <row r="8" spans="1:5" ht="21.75" customHeight="1" x14ac:dyDescent="0.45">
      <c r="A8" s="37" t="s">
        <v>104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86" t="s">
        <v>58</v>
      </c>
      <c r="B9" s="27"/>
      <c r="C9" s="2">
        <v>150773750</v>
      </c>
      <c r="D9" s="27"/>
      <c r="E9" s="2">
        <v>150773750</v>
      </c>
    </row>
    <row r="10" spans="1:5" ht="21.75" customHeight="1" x14ac:dyDescent="0.45">
      <c r="A10" s="35" t="s">
        <v>162</v>
      </c>
      <c r="C10" s="83">
        <f>SUM(C8:C9)</f>
        <v>150773750</v>
      </c>
      <c r="E10" s="83">
        <f>SUM(E8:E9)</f>
        <v>880890505</v>
      </c>
    </row>
  </sheetData>
  <sortState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7"/>
  <sheetViews>
    <sheetView rightToLeft="1" view="pageBreakPreview" zoomScaleNormal="100" zoomScaleSheetLayoutView="100" workbookViewId="0">
      <selection sqref="A1:H1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87" t="s">
        <v>0</v>
      </c>
      <c r="B1" s="187"/>
      <c r="C1" s="187"/>
      <c r="D1" s="187"/>
      <c r="E1" s="187"/>
      <c r="F1" s="187"/>
      <c r="G1" s="187"/>
      <c r="H1" s="187"/>
    </row>
    <row r="2" spans="1:10" ht="21" x14ac:dyDescent="0.45">
      <c r="A2" s="187" t="str">
        <f>'[1]سود اوراق بهادار و سپرده بانکی'!A3:S3</f>
        <v>صورت وضعیت درآمدها</v>
      </c>
      <c r="B2" s="187"/>
      <c r="C2" s="187"/>
      <c r="D2" s="187"/>
      <c r="E2" s="187"/>
      <c r="F2" s="187"/>
      <c r="G2" s="187"/>
      <c r="H2" s="187"/>
    </row>
    <row r="3" spans="1:10" ht="21" x14ac:dyDescent="0.45">
      <c r="A3" s="187" t="str">
        <f>سهام!A3</f>
        <v>برای ماه منتهی به 1404/05/31</v>
      </c>
      <c r="B3" s="187"/>
      <c r="C3" s="187"/>
      <c r="D3" s="187"/>
      <c r="E3" s="187"/>
      <c r="F3" s="187"/>
      <c r="G3" s="187"/>
      <c r="H3" s="187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188" t="s">
        <v>68</v>
      </c>
      <c r="B5" s="188"/>
      <c r="C5" s="188"/>
      <c r="D5" s="188"/>
      <c r="E5" s="188"/>
      <c r="F5" s="188"/>
      <c r="G5" s="188"/>
      <c r="H5" s="188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69</v>
      </c>
      <c r="B7" s="3" t="s">
        <v>70</v>
      </c>
      <c r="C7" s="3" t="s">
        <v>71</v>
      </c>
      <c r="D7" s="3" t="s">
        <v>15</v>
      </c>
      <c r="E7" s="3" t="s">
        <v>89</v>
      </c>
      <c r="F7" s="3" t="s">
        <v>90</v>
      </c>
      <c r="G7" s="3" t="s">
        <v>139</v>
      </c>
      <c r="H7" s="3" t="s">
        <v>140</v>
      </c>
    </row>
    <row r="8" spans="1:10" ht="37.5" x14ac:dyDescent="0.45">
      <c r="A8" s="4" t="s">
        <v>91</v>
      </c>
      <c r="B8" s="4" t="s">
        <v>72</v>
      </c>
      <c r="C8" s="4" t="s">
        <v>36</v>
      </c>
      <c r="D8" s="4">
        <v>500000</v>
      </c>
      <c r="E8" s="4">
        <f>D8*1000000</f>
        <v>500000000000</v>
      </c>
      <c r="F8" s="4">
        <v>2806093557</v>
      </c>
      <c r="G8" s="98">
        <v>0.23</v>
      </c>
      <c r="H8" s="97">
        <v>0.40200000000000002</v>
      </c>
      <c r="I8" s="103">
        <v>90519147</v>
      </c>
      <c r="J8" s="103">
        <f>I8*31</f>
        <v>2806093557</v>
      </c>
    </row>
    <row r="9" spans="1:10" ht="37.5" x14ac:dyDescent="0.45">
      <c r="A9" s="4" t="s">
        <v>91</v>
      </c>
      <c r="B9" s="4" t="s">
        <v>72</v>
      </c>
      <c r="C9" s="4" t="s">
        <v>29</v>
      </c>
      <c r="D9" s="4">
        <v>1500000</v>
      </c>
      <c r="E9" s="4">
        <f>D9*1000000</f>
        <v>1500000000000</v>
      </c>
      <c r="F9" s="4">
        <v>1387648877</v>
      </c>
      <c r="G9" s="98">
        <v>0.23</v>
      </c>
      <c r="H9" s="98">
        <v>0.29899999999999999</v>
      </c>
      <c r="I9" s="103">
        <v>44762867</v>
      </c>
      <c r="J9" s="103">
        <f t="shared" ref="J9:J12" si="0">I9*31</f>
        <v>1387648877</v>
      </c>
    </row>
    <row r="10" spans="1:10" ht="35.25" customHeight="1" x14ac:dyDescent="0.45">
      <c r="A10" s="4" t="s">
        <v>91</v>
      </c>
      <c r="B10" s="4" t="s">
        <v>72</v>
      </c>
      <c r="C10" s="4" t="s">
        <v>111</v>
      </c>
      <c r="D10" s="4">
        <v>1499971</v>
      </c>
      <c r="E10" s="4">
        <v>1499971000000</v>
      </c>
      <c r="F10" s="4">
        <v>10921555967</v>
      </c>
      <c r="G10" s="98">
        <v>0.23</v>
      </c>
      <c r="H10" s="98">
        <v>0.35499999999999998</v>
      </c>
      <c r="I10" s="103">
        <v>352308257</v>
      </c>
      <c r="J10" s="103">
        <f t="shared" si="0"/>
        <v>10921555967</v>
      </c>
    </row>
    <row r="11" spans="1:10" ht="37.5" x14ac:dyDescent="0.45">
      <c r="A11" s="4" t="s">
        <v>91</v>
      </c>
      <c r="B11" s="4" t="s">
        <v>72</v>
      </c>
      <c r="C11" s="4" t="s">
        <v>112</v>
      </c>
      <c r="D11" s="4">
        <v>1500000</v>
      </c>
      <c r="E11" s="4">
        <v>1500000000000</v>
      </c>
      <c r="F11" s="4">
        <v>11516712319</v>
      </c>
      <c r="G11" s="98">
        <v>0.23</v>
      </c>
      <c r="H11" s="98">
        <v>0.36</v>
      </c>
      <c r="I11" s="103">
        <v>371506849</v>
      </c>
      <c r="J11" s="103">
        <f t="shared" si="0"/>
        <v>11516712319</v>
      </c>
    </row>
    <row r="12" spans="1:10" ht="37.5" x14ac:dyDescent="0.45">
      <c r="A12" s="4" t="s">
        <v>91</v>
      </c>
      <c r="B12" s="4" t="s">
        <v>72</v>
      </c>
      <c r="C12" s="4" t="s">
        <v>127</v>
      </c>
      <c r="D12" s="25">
        <v>3000000</v>
      </c>
      <c r="E12" s="4">
        <v>3000000000000</v>
      </c>
      <c r="F12" s="4">
        <v>23909917801</v>
      </c>
      <c r="G12" s="98">
        <v>0.23</v>
      </c>
      <c r="H12" s="98">
        <v>0.35199999999999998</v>
      </c>
      <c r="I12" s="103">
        <v>771287671</v>
      </c>
      <c r="J12" s="103">
        <f t="shared" si="0"/>
        <v>23909917801</v>
      </c>
    </row>
    <row r="13" spans="1:10" ht="37.5" x14ac:dyDescent="0.45">
      <c r="A13" s="4" t="s">
        <v>91</v>
      </c>
      <c r="B13" s="4" t="s">
        <v>72</v>
      </c>
      <c r="C13" s="4" t="s">
        <v>164</v>
      </c>
      <c r="D13" s="25">
        <v>2000000</v>
      </c>
      <c r="E13" s="4">
        <v>2000000000000</v>
      </c>
      <c r="F13" s="4">
        <v>14143813674</v>
      </c>
      <c r="G13" s="98">
        <v>0.23</v>
      </c>
      <c r="H13" s="98">
        <v>0.35200570225715633</v>
      </c>
      <c r="I13" s="103">
        <v>456252054</v>
      </c>
      <c r="J13" s="103">
        <f>I13*31</f>
        <v>14143813674</v>
      </c>
    </row>
    <row r="14" spans="1:10" ht="37.5" customHeight="1" x14ac:dyDescent="0.45">
      <c r="A14" s="4" t="s">
        <v>91</v>
      </c>
      <c r="B14" s="4" t="s">
        <v>72</v>
      </c>
      <c r="C14" s="4" t="s">
        <v>182</v>
      </c>
      <c r="D14" s="25">
        <v>3200000</v>
      </c>
      <c r="E14" s="4">
        <f>D14*1000000</f>
        <v>3200000000000</v>
      </c>
      <c r="F14" s="4">
        <v>7780645152</v>
      </c>
      <c r="G14" s="98">
        <v>0.23</v>
      </c>
      <c r="H14" s="98">
        <v>0.37</v>
      </c>
      <c r="I14" s="103">
        <v>370506912</v>
      </c>
      <c r="J14" s="103"/>
    </row>
    <row r="15" spans="1:10" ht="44.25" customHeight="1" x14ac:dyDescent="0.45">
      <c r="A15" s="4" t="s">
        <v>91</v>
      </c>
      <c r="B15" s="4" t="s">
        <v>72</v>
      </c>
      <c r="C15" s="4" t="s">
        <v>188</v>
      </c>
      <c r="D15" s="25">
        <v>5000000</v>
      </c>
      <c r="E15" s="4">
        <f>D15*1000000</f>
        <v>5000000000000</v>
      </c>
      <c r="F15" s="4">
        <v>6657534245</v>
      </c>
      <c r="G15" s="98">
        <v>0.23</v>
      </c>
      <c r="H15" s="98">
        <v>0.37</v>
      </c>
      <c r="I15" s="103">
        <v>1331506849</v>
      </c>
      <c r="J15" s="103"/>
    </row>
    <row r="16" spans="1:10" ht="34.5" customHeight="1" x14ac:dyDescent="0.45">
      <c r="A16" s="4" t="s">
        <v>91</v>
      </c>
      <c r="B16" s="4" t="s">
        <v>72</v>
      </c>
      <c r="C16" s="153" t="s">
        <v>189</v>
      </c>
      <c r="D16" s="25">
        <v>5000000</v>
      </c>
      <c r="E16" s="4">
        <v>5000000000000</v>
      </c>
      <c r="F16" s="4">
        <v>5326027396</v>
      </c>
      <c r="G16" s="98">
        <v>0.23</v>
      </c>
      <c r="H16" s="98">
        <v>0.37</v>
      </c>
      <c r="I16" s="103">
        <v>1331506849</v>
      </c>
      <c r="J16" s="103"/>
    </row>
    <row r="17" spans="9:10" x14ac:dyDescent="0.45">
      <c r="I17" s="154"/>
      <c r="J17" s="13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0"/>
  <sheetViews>
    <sheetView rightToLeft="1" view="pageBreakPreview" zoomScale="85" zoomScaleNormal="100" zoomScaleSheetLayoutView="85" workbookViewId="0">
      <selection sqref="A1:S1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21" customHeight="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ht="21" customHeight="1" x14ac:dyDescent="0.45">
      <c r="A3" s="166" t="s">
        <v>178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5" spans="1:19" ht="21" customHeight="1" x14ac:dyDescent="0.45">
      <c r="A5" s="189" t="s">
        <v>62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</row>
    <row r="6" spans="1:19" ht="21" customHeight="1" x14ac:dyDescent="0.45">
      <c r="A6" s="163" t="s">
        <v>51</v>
      </c>
      <c r="I6" s="163" t="s">
        <v>60</v>
      </c>
      <c r="J6" s="163"/>
      <c r="K6" s="163"/>
      <c r="L6" s="163"/>
      <c r="M6" s="163"/>
      <c r="O6" s="163" t="str">
        <f>'درآمد سرمایه گذاری در سهام'!M6</f>
        <v>از ابتدای سال مالی تا پایان مرداد 1404</v>
      </c>
      <c r="P6" s="163"/>
      <c r="Q6" s="163"/>
      <c r="R6" s="163"/>
      <c r="S6" s="163"/>
    </row>
    <row r="7" spans="1:19" ht="63" x14ac:dyDescent="0.45">
      <c r="A7" s="163"/>
      <c r="C7" s="124" t="s">
        <v>173</v>
      </c>
      <c r="D7" s="6"/>
      <c r="E7" s="124" t="s">
        <v>174</v>
      </c>
      <c r="G7" s="124" t="s">
        <v>175</v>
      </c>
      <c r="I7" s="8" t="s">
        <v>176</v>
      </c>
      <c r="J7" s="53"/>
      <c r="K7" s="8" t="s">
        <v>76</v>
      </c>
      <c r="L7" s="53"/>
      <c r="M7" s="8" t="s">
        <v>177</v>
      </c>
      <c r="O7" s="8" t="s">
        <v>176</v>
      </c>
      <c r="P7" s="53"/>
      <c r="Q7" s="8" t="s">
        <v>76</v>
      </c>
      <c r="R7" s="53"/>
      <c r="S7" s="8" t="s">
        <v>177</v>
      </c>
    </row>
    <row r="8" spans="1:19" ht="21" customHeight="1" x14ac:dyDescent="0.45">
      <c r="A8" s="122"/>
      <c r="C8" s="125"/>
      <c r="D8" s="6"/>
      <c r="E8" s="125"/>
      <c r="G8" s="55" t="s">
        <v>136</v>
      </c>
      <c r="I8" s="55" t="s">
        <v>136</v>
      </c>
      <c r="J8" s="54"/>
      <c r="K8" s="55" t="s">
        <v>136</v>
      </c>
      <c r="L8" s="54"/>
      <c r="M8" s="55" t="s">
        <v>136</v>
      </c>
      <c r="O8" s="55" t="s">
        <v>136</v>
      </c>
      <c r="P8" s="54"/>
      <c r="Q8" s="55" t="s">
        <v>136</v>
      </c>
      <c r="R8" s="54"/>
      <c r="S8" s="55" t="s">
        <v>136</v>
      </c>
    </row>
    <row r="9" spans="1:19" ht="21" customHeight="1" x14ac:dyDescent="0.45">
      <c r="A9" s="17" t="s">
        <v>128</v>
      </c>
      <c r="C9" s="23" t="s">
        <v>172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15628262384</v>
      </c>
      <c r="P9" s="14"/>
      <c r="Q9" s="14">
        <v>-811857786</v>
      </c>
      <c r="R9" s="14"/>
      <c r="S9" s="14">
        <v>14816404598</v>
      </c>
    </row>
    <row r="10" spans="1:19" ht="21" customHeight="1" x14ac:dyDescent="0.45">
      <c r="A10" s="104" t="s">
        <v>162</v>
      </c>
      <c r="C10" s="1"/>
      <c r="D10" s="1"/>
      <c r="E10" s="14"/>
      <c r="G10" s="122"/>
      <c r="I10" s="36">
        <f>SUM(I9:I9)</f>
        <v>0</v>
      </c>
      <c r="J10" s="32"/>
      <c r="K10" s="36">
        <f>SUM(K9:K9)</f>
        <v>0</v>
      </c>
      <c r="L10" s="32"/>
      <c r="M10" s="36">
        <f>SUM(M9:M9)</f>
        <v>0</v>
      </c>
      <c r="N10" s="32"/>
      <c r="O10" s="36">
        <f>SUM(O9:O9)</f>
        <v>15628262384</v>
      </c>
      <c r="P10" s="32"/>
      <c r="Q10" s="36">
        <f>SUM(Q9:Q9)</f>
        <v>-811857786</v>
      </c>
      <c r="R10" s="32"/>
      <c r="S10" s="36">
        <f>SUM(S9:S9)</f>
        <v>14816404598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30"/>
  <sheetViews>
    <sheetView rightToLeft="1" view="pageBreakPreview" zoomScale="91" zoomScaleNormal="100" zoomScaleSheetLayoutView="91" workbookViewId="0">
      <selection sqref="A1:S1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21" customHeight="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ht="21" customHeight="1" x14ac:dyDescent="0.45">
      <c r="A3" s="166" t="s">
        <v>178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5" spans="1:19" ht="21" customHeight="1" x14ac:dyDescent="0.45">
      <c r="A5" s="189" t="s">
        <v>77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</row>
    <row r="6" spans="1:19" ht="21" customHeight="1" x14ac:dyDescent="0.45">
      <c r="A6" s="163" t="s">
        <v>51</v>
      </c>
      <c r="I6" s="163" t="s">
        <v>60</v>
      </c>
      <c r="J6" s="163"/>
      <c r="K6" s="163"/>
      <c r="L6" s="163"/>
      <c r="M6" s="163"/>
      <c r="O6" s="163" t="str">
        <f>'درآمد سرمایه گذاری در سهام'!M6</f>
        <v>از ابتدای سال مالی تا پایان مرداد 1404</v>
      </c>
      <c r="P6" s="163"/>
      <c r="Q6" s="163"/>
      <c r="R6" s="163"/>
      <c r="S6" s="163"/>
    </row>
    <row r="7" spans="1:19" ht="42" x14ac:dyDescent="0.45">
      <c r="A7" s="163"/>
      <c r="C7" s="21" t="s">
        <v>78</v>
      </c>
      <c r="D7" s="6"/>
      <c r="E7" s="21" t="s">
        <v>25</v>
      </c>
      <c r="G7" s="21" t="s">
        <v>149</v>
      </c>
      <c r="I7" s="8" t="s">
        <v>79</v>
      </c>
      <c r="J7" s="53"/>
      <c r="K7" s="8" t="s">
        <v>76</v>
      </c>
      <c r="L7" s="53"/>
      <c r="M7" s="8" t="s">
        <v>80</v>
      </c>
      <c r="O7" s="8" t="s">
        <v>79</v>
      </c>
      <c r="P7" s="53"/>
      <c r="Q7" s="8" t="s">
        <v>76</v>
      </c>
      <c r="R7" s="53"/>
      <c r="S7" s="8" t="s">
        <v>80</v>
      </c>
    </row>
    <row r="8" spans="1:19" ht="21" customHeight="1" x14ac:dyDescent="0.45">
      <c r="A8" s="20"/>
      <c r="C8" s="48"/>
      <c r="D8" s="6"/>
      <c r="E8" s="48"/>
      <c r="G8" s="55" t="s">
        <v>138</v>
      </c>
      <c r="I8" s="55" t="s">
        <v>136</v>
      </c>
      <c r="J8" s="54"/>
      <c r="K8" s="55" t="s">
        <v>136</v>
      </c>
      <c r="L8" s="54"/>
      <c r="M8" s="55" t="s">
        <v>136</v>
      </c>
      <c r="O8" s="55" t="s">
        <v>136</v>
      </c>
      <c r="P8" s="54"/>
      <c r="Q8" s="55" t="s">
        <v>136</v>
      </c>
      <c r="R8" s="54"/>
      <c r="S8" s="55" t="s">
        <v>136</v>
      </c>
    </row>
    <row r="9" spans="1:19" ht="21" customHeight="1" x14ac:dyDescent="0.45">
      <c r="A9" s="17" t="s">
        <v>183</v>
      </c>
      <c r="C9" s="23"/>
      <c r="D9" s="23"/>
      <c r="E9" s="54" t="s">
        <v>186</v>
      </c>
      <c r="F9" s="54"/>
      <c r="G9" s="102">
        <v>23</v>
      </c>
      <c r="I9" s="14">
        <v>22410958900</v>
      </c>
      <c r="J9" s="14"/>
      <c r="K9" s="14">
        <v>0</v>
      </c>
      <c r="L9" s="14"/>
      <c r="M9" s="14">
        <v>22410958900</v>
      </c>
      <c r="N9" s="14"/>
      <c r="O9" s="14">
        <v>22410958900</v>
      </c>
      <c r="P9" s="14"/>
      <c r="Q9" s="14">
        <v>0</v>
      </c>
      <c r="R9" s="14"/>
      <c r="S9" s="14">
        <v>22410958900</v>
      </c>
    </row>
    <row r="10" spans="1:19" ht="21" customHeight="1" x14ac:dyDescent="0.45">
      <c r="A10" s="17" t="s">
        <v>184</v>
      </c>
      <c r="C10" s="23"/>
      <c r="D10" s="6"/>
      <c r="E10" s="52" t="s">
        <v>186</v>
      </c>
      <c r="G10" s="102">
        <v>23</v>
      </c>
      <c r="I10" s="14">
        <v>23742465749</v>
      </c>
      <c r="K10" s="14">
        <v>0</v>
      </c>
      <c r="M10" s="14">
        <v>23742465749</v>
      </c>
      <c r="O10" s="14">
        <v>23742465749</v>
      </c>
      <c r="Q10" s="14">
        <v>0</v>
      </c>
      <c r="S10" s="14">
        <v>23742465749</v>
      </c>
    </row>
    <row r="11" spans="1:19" ht="21" customHeight="1" x14ac:dyDescent="0.45">
      <c r="A11" s="17" t="s">
        <v>182</v>
      </c>
      <c r="C11" s="23"/>
      <c r="D11" s="6"/>
      <c r="E11" s="52" t="s">
        <v>185</v>
      </c>
      <c r="G11" s="102">
        <v>23</v>
      </c>
      <c r="I11" s="14">
        <v>53272481535</v>
      </c>
      <c r="K11" s="14">
        <v>0</v>
      </c>
      <c r="M11" s="14">
        <v>53272481535</v>
      </c>
      <c r="O11" s="14">
        <v>53272481535</v>
      </c>
      <c r="Q11" s="14">
        <v>0</v>
      </c>
      <c r="S11" s="14">
        <v>53272481535</v>
      </c>
    </row>
    <row r="12" spans="1:19" ht="21" customHeight="1" x14ac:dyDescent="0.45">
      <c r="A12" s="17" t="s">
        <v>129</v>
      </c>
      <c r="C12" s="23"/>
      <c r="D12" s="6"/>
      <c r="E12" s="52" t="s">
        <v>131</v>
      </c>
      <c r="G12" s="102">
        <v>23</v>
      </c>
      <c r="I12" s="14">
        <v>54433249074</v>
      </c>
      <c r="K12" s="14">
        <v>0</v>
      </c>
      <c r="M12" s="14">
        <v>54433249074</v>
      </c>
      <c r="O12" s="14">
        <v>164573879178</v>
      </c>
      <c r="Q12" s="14">
        <v>0</v>
      </c>
      <c r="S12" s="14">
        <v>164573879178</v>
      </c>
    </row>
    <row r="13" spans="1:19" ht="21" customHeight="1" x14ac:dyDescent="0.45">
      <c r="A13" s="17" t="s">
        <v>123</v>
      </c>
      <c r="C13" s="23"/>
      <c r="D13" s="23"/>
      <c r="E13" s="54" t="s">
        <v>126</v>
      </c>
      <c r="F13" s="54"/>
      <c r="G13" s="102">
        <v>23</v>
      </c>
      <c r="I13" s="14">
        <v>82718917801</v>
      </c>
      <c r="K13" s="14">
        <v>0</v>
      </c>
      <c r="M13" s="14">
        <v>82718917801</v>
      </c>
      <c r="O13" s="14">
        <v>420336739689</v>
      </c>
      <c r="Q13" s="14">
        <v>0</v>
      </c>
      <c r="S13" s="14">
        <v>420336739689</v>
      </c>
    </row>
    <row r="14" spans="1:19" ht="21" customHeight="1" x14ac:dyDescent="0.45">
      <c r="A14" s="17" t="s">
        <v>124</v>
      </c>
      <c r="C14" s="23"/>
      <c r="D14" s="23"/>
      <c r="E14" s="54" t="s">
        <v>171</v>
      </c>
      <c r="F14" s="54"/>
      <c r="G14" s="102">
        <v>23</v>
      </c>
      <c r="I14" s="14">
        <v>57200717160</v>
      </c>
      <c r="K14" s="14">
        <v>0</v>
      </c>
      <c r="M14" s="14">
        <v>57200717160</v>
      </c>
      <c r="O14" s="14">
        <v>202586470559</v>
      </c>
      <c r="Q14" s="14">
        <v>0</v>
      </c>
      <c r="S14" s="14">
        <v>202586470559</v>
      </c>
    </row>
    <row r="15" spans="1:19" ht="21" customHeight="1" x14ac:dyDescent="0.45">
      <c r="A15" s="17" t="s">
        <v>116</v>
      </c>
      <c r="C15" s="23"/>
      <c r="D15" s="6"/>
      <c r="E15" s="54" t="s">
        <v>120</v>
      </c>
      <c r="G15" s="102">
        <v>18</v>
      </c>
      <c r="I15" s="14">
        <v>40520209515</v>
      </c>
      <c r="K15" s="14">
        <v>0</v>
      </c>
      <c r="M15" s="14">
        <v>40520209515</v>
      </c>
      <c r="O15" s="14">
        <v>241193424267</v>
      </c>
      <c r="Q15" s="14">
        <v>0</v>
      </c>
      <c r="S15" s="14">
        <v>241193424267</v>
      </c>
    </row>
    <row r="16" spans="1:19" ht="21" customHeight="1" x14ac:dyDescent="0.45">
      <c r="A16" s="17" t="s">
        <v>98</v>
      </c>
      <c r="C16" s="23"/>
      <c r="D16" s="6"/>
      <c r="E16" s="54" t="s">
        <v>103</v>
      </c>
      <c r="G16" s="102">
        <v>23</v>
      </c>
      <c r="I16" s="14">
        <v>72445437640</v>
      </c>
      <c r="K16" s="14">
        <v>0</v>
      </c>
      <c r="M16" s="14">
        <v>72445437640</v>
      </c>
      <c r="O16" s="14">
        <v>409941314293</v>
      </c>
      <c r="Q16" s="14">
        <v>0</v>
      </c>
      <c r="S16" s="14">
        <v>409941314293</v>
      </c>
    </row>
    <row r="17" spans="1:19" ht="21" customHeight="1" x14ac:dyDescent="0.45">
      <c r="A17" s="17" t="s">
        <v>93</v>
      </c>
      <c r="C17" s="6"/>
      <c r="D17" s="6"/>
      <c r="E17" s="52" t="s">
        <v>95</v>
      </c>
      <c r="G17" s="102">
        <v>23</v>
      </c>
      <c r="I17" s="14">
        <v>41249396719</v>
      </c>
      <c r="K17" s="14">
        <v>0</v>
      </c>
      <c r="M17" s="14">
        <v>41249396719</v>
      </c>
      <c r="O17" s="14">
        <v>243091355717</v>
      </c>
      <c r="Q17" s="14">
        <v>0</v>
      </c>
      <c r="S17" s="14">
        <v>243091355717</v>
      </c>
    </row>
    <row r="18" spans="1:19" ht="21" customHeight="1" x14ac:dyDescent="0.45">
      <c r="A18" s="17" t="s">
        <v>115</v>
      </c>
      <c r="C18" s="23"/>
      <c r="D18" s="23"/>
      <c r="E18" s="54" t="s">
        <v>118</v>
      </c>
      <c r="F18" s="54"/>
      <c r="G18" s="102">
        <v>23</v>
      </c>
      <c r="I18" s="14">
        <v>0</v>
      </c>
      <c r="K18" s="14">
        <v>0</v>
      </c>
      <c r="M18" s="14">
        <v>0</v>
      </c>
      <c r="O18" s="14">
        <v>46415055412</v>
      </c>
      <c r="Q18" s="14">
        <v>0</v>
      </c>
      <c r="S18" s="14">
        <v>46415055412</v>
      </c>
    </row>
    <row r="19" spans="1:19" ht="21" customHeight="1" x14ac:dyDescent="0.45">
      <c r="A19" s="17" t="s">
        <v>32</v>
      </c>
      <c r="C19" s="23"/>
      <c r="D19" s="6"/>
      <c r="E19" s="52" t="s">
        <v>34</v>
      </c>
      <c r="G19" s="102">
        <v>23</v>
      </c>
      <c r="I19" s="14">
        <v>9459510130</v>
      </c>
      <c r="K19" s="14">
        <v>0</v>
      </c>
      <c r="M19" s="14">
        <v>9459510130</v>
      </c>
      <c r="O19" s="14">
        <v>61245787097</v>
      </c>
      <c r="Q19" s="14">
        <v>0</v>
      </c>
      <c r="S19" s="14">
        <v>61245787097</v>
      </c>
    </row>
    <row r="20" spans="1:19" ht="21" customHeight="1" x14ac:dyDescent="0.45">
      <c r="A20" s="17" t="s">
        <v>36</v>
      </c>
      <c r="C20" s="23"/>
      <c r="D20" s="6"/>
      <c r="E20" s="54" t="s">
        <v>38</v>
      </c>
      <c r="F20" s="54"/>
      <c r="G20" s="102">
        <v>23</v>
      </c>
      <c r="I20" s="14">
        <v>12780859057</v>
      </c>
      <c r="J20" s="14"/>
      <c r="K20" s="14">
        <v>0</v>
      </c>
      <c r="L20" s="14"/>
      <c r="M20" s="14">
        <v>12780859057</v>
      </c>
      <c r="N20" s="14"/>
      <c r="O20" s="14">
        <v>94852744225</v>
      </c>
      <c r="P20" s="14"/>
      <c r="Q20" s="14">
        <v>0</v>
      </c>
      <c r="R20" s="14"/>
      <c r="S20" s="14">
        <v>94852744225</v>
      </c>
    </row>
    <row r="21" spans="1:19" ht="21" customHeight="1" x14ac:dyDescent="0.45">
      <c r="A21" s="17" t="s">
        <v>96</v>
      </c>
      <c r="C21" s="23"/>
      <c r="D21" s="23"/>
      <c r="E21" s="54" t="s">
        <v>100</v>
      </c>
      <c r="F21" s="54"/>
      <c r="G21" s="102">
        <v>23</v>
      </c>
      <c r="I21" s="14">
        <v>40346656551</v>
      </c>
      <c r="K21" s="14">
        <v>0</v>
      </c>
      <c r="M21" s="14">
        <v>40346656551</v>
      </c>
      <c r="O21" s="14">
        <v>237662205649</v>
      </c>
      <c r="Q21" s="14">
        <v>0</v>
      </c>
      <c r="S21" s="14">
        <v>237662205649</v>
      </c>
    </row>
    <row r="22" spans="1:19" ht="21" customHeight="1" x14ac:dyDescent="0.45">
      <c r="A22" s="17" t="s">
        <v>29</v>
      </c>
      <c r="C22" s="6"/>
      <c r="D22" s="23"/>
      <c r="E22" s="54" t="s">
        <v>31</v>
      </c>
      <c r="F22" s="54"/>
      <c r="G22" s="102">
        <v>23</v>
      </c>
      <c r="I22" s="14">
        <v>11056861669</v>
      </c>
      <c r="J22" s="14"/>
      <c r="K22" s="14">
        <v>0</v>
      </c>
      <c r="L22" s="14"/>
      <c r="M22" s="14">
        <v>11056861669</v>
      </c>
      <c r="N22" s="14"/>
      <c r="O22" s="14">
        <v>174365525181</v>
      </c>
      <c r="P22" s="14"/>
      <c r="Q22" s="14">
        <v>0</v>
      </c>
      <c r="R22" s="14"/>
      <c r="S22" s="14">
        <v>174365525181</v>
      </c>
    </row>
    <row r="23" spans="1:19" ht="21" customHeight="1" x14ac:dyDescent="0.45">
      <c r="A23" s="17" t="s">
        <v>35</v>
      </c>
      <c r="C23" s="23"/>
      <c r="D23" s="23"/>
      <c r="E23" s="54" t="s">
        <v>170</v>
      </c>
      <c r="F23" s="54"/>
      <c r="G23" s="102">
        <v>20.5</v>
      </c>
      <c r="I23" s="14">
        <v>0</v>
      </c>
      <c r="K23" s="14">
        <v>0</v>
      </c>
      <c r="M23" s="14">
        <v>0</v>
      </c>
      <c r="O23" s="14">
        <v>156899942683</v>
      </c>
      <c r="Q23" s="14">
        <v>0</v>
      </c>
      <c r="S23" s="14">
        <v>156899942683</v>
      </c>
    </row>
    <row r="24" spans="1:19" ht="21" customHeight="1" x14ac:dyDescent="0.45">
      <c r="A24" s="17" t="s">
        <v>107</v>
      </c>
      <c r="C24" s="23"/>
      <c r="D24" s="23"/>
      <c r="E24" s="54" t="s">
        <v>110</v>
      </c>
      <c r="F24" s="54"/>
      <c r="G24" s="102">
        <v>18</v>
      </c>
      <c r="I24" s="14">
        <v>9897026591</v>
      </c>
      <c r="J24" s="14"/>
      <c r="K24" s="14">
        <v>0</v>
      </c>
      <c r="L24" s="14"/>
      <c r="M24" s="14">
        <v>9897026591</v>
      </c>
      <c r="N24" s="14"/>
      <c r="O24" s="14">
        <v>58795369547</v>
      </c>
      <c r="P24" s="14"/>
      <c r="Q24" s="14">
        <v>0</v>
      </c>
      <c r="R24" s="14"/>
      <c r="S24" s="14">
        <v>58795369547</v>
      </c>
    </row>
    <row r="25" spans="1:19" ht="21" customHeight="1" x14ac:dyDescent="0.45">
      <c r="A25" s="1" t="s">
        <v>106</v>
      </c>
      <c r="C25" s="23"/>
      <c r="D25" s="6"/>
      <c r="E25" s="52" t="s">
        <v>109</v>
      </c>
      <c r="G25" s="102">
        <v>18</v>
      </c>
      <c r="I25" s="14">
        <v>65908681729</v>
      </c>
      <c r="K25" s="14">
        <v>0</v>
      </c>
      <c r="M25" s="14">
        <v>65908681729</v>
      </c>
      <c r="O25" s="14">
        <v>391544396009</v>
      </c>
      <c r="Q25" s="14">
        <v>0</v>
      </c>
      <c r="S25" s="14">
        <v>391544396009</v>
      </c>
    </row>
    <row r="26" spans="1:19" ht="21" customHeight="1" x14ac:dyDescent="0.45">
      <c r="A26" s="1" t="s">
        <v>105</v>
      </c>
      <c r="C26" s="23"/>
      <c r="D26" s="6"/>
      <c r="E26" s="52" t="s">
        <v>109</v>
      </c>
      <c r="G26" s="102">
        <v>18</v>
      </c>
      <c r="I26" s="14">
        <v>30408077985</v>
      </c>
      <c r="K26" s="14"/>
      <c r="M26" s="14">
        <v>30408077985</v>
      </c>
      <c r="O26" s="14">
        <v>180645587443</v>
      </c>
      <c r="Q26" s="14">
        <v>0</v>
      </c>
      <c r="S26" s="14">
        <v>180645587443</v>
      </c>
    </row>
    <row r="27" spans="1:19" ht="21" customHeight="1" x14ac:dyDescent="0.45">
      <c r="A27" s="1" t="s">
        <v>114</v>
      </c>
      <c r="C27" s="23"/>
      <c r="D27" s="6"/>
      <c r="E27" s="52" t="s">
        <v>117</v>
      </c>
      <c r="G27" s="102">
        <v>17</v>
      </c>
      <c r="I27" s="14">
        <v>0</v>
      </c>
      <c r="K27" s="14"/>
      <c r="M27" s="14">
        <v>0</v>
      </c>
      <c r="O27" s="14">
        <v>11290528897</v>
      </c>
      <c r="Q27" s="14">
        <v>0</v>
      </c>
      <c r="S27" s="14">
        <v>11290528897</v>
      </c>
    </row>
    <row r="28" spans="1:19" ht="21" customHeight="1" x14ac:dyDescent="0.45">
      <c r="A28" s="1" t="s">
        <v>97</v>
      </c>
      <c r="C28" s="23"/>
      <c r="D28" s="6"/>
      <c r="E28" s="52" t="s">
        <v>101</v>
      </c>
      <c r="G28" s="102">
        <v>18</v>
      </c>
      <c r="I28" s="14">
        <v>0</v>
      </c>
      <c r="K28" s="14"/>
      <c r="M28" s="14">
        <v>0</v>
      </c>
      <c r="O28" s="14">
        <v>22643324384</v>
      </c>
      <c r="Q28" s="14">
        <v>0</v>
      </c>
      <c r="S28" s="14">
        <v>22643324384</v>
      </c>
    </row>
    <row r="29" spans="1:19" ht="21" customHeight="1" x14ac:dyDescent="0.45">
      <c r="A29" s="1" t="s">
        <v>190</v>
      </c>
      <c r="G29" s="102"/>
      <c r="I29" s="14">
        <v>622226337576</v>
      </c>
      <c r="J29" s="14"/>
      <c r="K29" s="14">
        <v>-883984964</v>
      </c>
      <c r="L29" s="14"/>
      <c r="M29" s="14">
        <v>623110322540</v>
      </c>
      <c r="N29" s="14"/>
      <c r="O29" s="14">
        <v>2746697455831</v>
      </c>
      <c r="P29" s="14"/>
      <c r="Q29" s="14">
        <v>1145381844</v>
      </c>
      <c r="R29" s="14"/>
      <c r="S29" s="14">
        <v>2745552073987</v>
      </c>
    </row>
    <row r="30" spans="1:19" ht="21" customHeight="1" x14ac:dyDescent="0.45">
      <c r="A30" s="104" t="s">
        <v>162</v>
      </c>
      <c r="C30" s="1"/>
      <c r="D30" s="1"/>
      <c r="E30" s="14"/>
      <c r="G30" s="20"/>
      <c r="I30" s="36">
        <f>SUM(I9:I29)</f>
        <v>1250077845381</v>
      </c>
      <c r="J30" s="32"/>
      <c r="K30" s="36">
        <f>SUM(K9:K29)</f>
        <v>-883984964</v>
      </c>
      <c r="L30" s="32"/>
      <c r="M30" s="36">
        <f>SUM(M9:M29)</f>
        <v>1250961830345</v>
      </c>
      <c r="N30" s="32"/>
      <c r="O30" s="36">
        <f>SUM(O9:O29)</f>
        <v>5964207012245</v>
      </c>
      <c r="P30" s="32"/>
      <c r="Q30" s="36">
        <f>SUM(Q9:Q29)</f>
        <v>1145381844</v>
      </c>
      <c r="R30" s="32"/>
      <c r="S30" s="36">
        <f>SUM(S9:S29)</f>
        <v>5963061630401</v>
      </c>
    </row>
  </sheetData>
  <sortState ref="A9:S30">
    <sortCondition descending="1" ref="S9:S30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sqref="A1:M1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2.5" customHeight="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22.5" customHeight="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5" spans="1:13" ht="22.5" customHeight="1" x14ac:dyDescent="0.45">
      <c r="A5" s="189" t="s">
        <v>81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22.5" customHeight="1" x14ac:dyDescent="0.45">
      <c r="A6" s="184" t="s">
        <v>51</v>
      </c>
      <c r="C6" s="184" t="s">
        <v>60</v>
      </c>
      <c r="D6" s="184"/>
      <c r="E6" s="184"/>
      <c r="F6" s="184"/>
      <c r="G6" s="184"/>
      <c r="I6" s="184" t="str">
        <f>'درآمد سرمایه گذاری در سهام'!M6</f>
        <v>از ابتدای سال مالی تا پایان مرداد 1404</v>
      </c>
      <c r="J6" s="184"/>
      <c r="K6" s="184"/>
      <c r="L6" s="184"/>
      <c r="M6" s="184"/>
    </row>
    <row r="7" spans="1:13" ht="22.5" customHeight="1" x14ac:dyDescent="0.45">
      <c r="A7" s="184"/>
      <c r="C7" s="8" t="s">
        <v>79</v>
      </c>
      <c r="D7" s="70"/>
      <c r="E7" s="8" t="s">
        <v>76</v>
      </c>
      <c r="F7" s="70"/>
      <c r="G7" s="8" t="s">
        <v>80</v>
      </c>
      <c r="I7" s="8" t="s">
        <v>79</v>
      </c>
      <c r="J7" s="70"/>
      <c r="K7" s="8" t="s">
        <v>76</v>
      </c>
      <c r="L7" s="70"/>
      <c r="M7" s="8" t="s">
        <v>80</v>
      </c>
    </row>
    <row r="8" spans="1:13" ht="22.5" customHeight="1" x14ac:dyDescent="0.45">
      <c r="A8" s="20"/>
      <c r="C8" s="55" t="s">
        <v>136</v>
      </c>
      <c r="D8" s="14"/>
      <c r="E8" s="55" t="s">
        <v>136</v>
      </c>
      <c r="F8" s="14"/>
      <c r="G8" s="55" t="s">
        <v>136</v>
      </c>
      <c r="I8" s="55" t="s">
        <v>136</v>
      </c>
      <c r="J8" s="14"/>
      <c r="K8" s="55" t="s">
        <v>136</v>
      </c>
      <c r="L8" s="14"/>
      <c r="M8" s="55" t="s">
        <v>136</v>
      </c>
    </row>
    <row r="9" spans="1:13" ht="22.5" customHeight="1" x14ac:dyDescent="0.45">
      <c r="A9" s="82" t="s">
        <v>137</v>
      </c>
      <c r="C9" s="33">
        <v>622226337576</v>
      </c>
      <c r="D9" s="33"/>
      <c r="E9" s="14">
        <v>883984964</v>
      </c>
      <c r="F9" s="33"/>
      <c r="G9" s="33">
        <v>623110322540</v>
      </c>
      <c r="H9" s="33"/>
      <c r="I9" s="33">
        <v>2746697455831</v>
      </c>
      <c r="J9" s="33"/>
      <c r="K9" s="14">
        <v>-1145381844</v>
      </c>
      <c r="L9" s="33"/>
      <c r="M9" s="14">
        <v>2745552073987</v>
      </c>
    </row>
    <row r="10" spans="1:13" ht="22.5" customHeight="1" x14ac:dyDescent="0.45">
      <c r="A10" s="35" t="s">
        <v>162</v>
      </c>
      <c r="C10" s="81">
        <f>SUM(C9:C9)</f>
        <v>622226337576</v>
      </c>
      <c r="D10" s="33"/>
      <c r="E10" s="81">
        <f>SUM(E9:E9)</f>
        <v>883984964</v>
      </c>
      <c r="F10" s="33"/>
      <c r="G10" s="81">
        <f>SUM(G9:G9)</f>
        <v>623110322540</v>
      </c>
      <c r="H10" s="33"/>
      <c r="I10" s="81">
        <f>SUM(I9:I9)</f>
        <v>2746697455831</v>
      </c>
      <c r="J10" s="33"/>
      <c r="K10" s="81">
        <f>SUM(K9:K9)</f>
        <v>-1145381844</v>
      </c>
      <c r="L10" s="33"/>
      <c r="M10" s="81">
        <f>SUM(M9:M9)</f>
        <v>2745552073987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31"/>
  <sheetViews>
    <sheetView rightToLeft="1" view="pageBreakPreview" zoomScaleNormal="100" zoomScaleSheetLayoutView="100" workbookViewId="0">
      <selection sqref="A1:Q1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0.140625" style="11" bestFit="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20" ht="2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20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5" spans="1:20" ht="21" x14ac:dyDescent="0.45">
      <c r="A5" s="189" t="s">
        <v>82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90"/>
      <c r="S5" s="190"/>
    </row>
    <row r="6" spans="1:20" ht="21" x14ac:dyDescent="0.45">
      <c r="A6" s="163" t="s">
        <v>51</v>
      </c>
      <c r="C6" s="184" t="s">
        <v>60</v>
      </c>
      <c r="D6" s="184"/>
      <c r="E6" s="184"/>
      <c r="F6" s="184"/>
      <c r="G6" s="184"/>
      <c r="H6" s="184"/>
      <c r="I6" s="184"/>
      <c r="K6" s="184" t="str">
        <f>'درآمد سرمایه گذاری در سهام'!M6</f>
        <v>از ابتدای سال مالی تا پایان مرداد 1404</v>
      </c>
      <c r="L6" s="184"/>
      <c r="M6" s="184"/>
      <c r="N6" s="184"/>
      <c r="O6" s="184"/>
      <c r="P6" s="184"/>
      <c r="Q6" s="184"/>
      <c r="R6" s="190"/>
      <c r="S6" s="190"/>
    </row>
    <row r="7" spans="1:20" ht="42" x14ac:dyDescent="0.45">
      <c r="A7" s="163"/>
      <c r="C7" s="8" t="s">
        <v>6</v>
      </c>
      <c r="D7" s="70"/>
      <c r="E7" s="8" t="s">
        <v>83</v>
      </c>
      <c r="F7" s="70"/>
      <c r="G7" s="8" t="s">
        <v>84</v>
      </c>
      <c r="H7" s="70"/>
      <c r="I7" s="8" t="s">
        <v>85</v>
      </c>
      <c r="K7" s="8" t="s">
        <v>6</v>
      </c>
      <c r="L7" s="70"/>
      <c r="M7" s="8" t="s">
        <v>83</v>
      </c>
      <c r="N7" s="70"/>
      <c r="O7" s="8" t="s">
        <v>84</v>
      </c>
      <c r="P7" s="70"/>
      <c r="Q7" s="8" t="s">
        <v>85</v>
      </c>
      <c r="R7" s="190"/>
      <c r="S7" s="190"/>
    </row>
    <row r="8" spans="1:20" ht="21" x14ac:dyDescent="0.55000000000000004">
      <c r="A8" s="122"/>
      <c r="C8" s="125"/>
      <c r="D8" s="14"/>
      <c r="E8" s="55" t="s">
        <v>136</v>
      </c>
      <c r="F8" s="14"/>
      <c r="G8" s="55" t="s">
        <v>136</v>
      </c>
      <c r="H8" s="14"/>
      <c r="I8" s="55" t="s">
        <v>136</v>
      </c>
      <c r="K8" s="125"/>
      <c r="L8" s="14"/>
      <c r="M8" s="55" t="s">
        <v>136</v>
      </c>
      <c r="N8" s="14"/>
      <c r="O8" s="55" t="s">
        <v>136</v>
      </c>
      <c r="P8" s="14"/>
      <c r="Q8" s="55" t="s">
        <v>136</v>
      </c>
      <c r="R8" s="148"/>
      <c r="S8" s="148"/>
    </row>
    <row r="9" spans="1:20" x14ac:dyDescent="0.45">
      <c r="A9" s="17" t="s">
        <v>11</v>
      </c>
      <c r="C9" s="33">
        <v>14152500</v>
      </c>
      <c r="D9" s="33"/>
      <c r="E9" s="33">
        <v>38145481991</v>
      </c>
      <c r="F9" s="33"/>
      <c r="G9" s="33">
        <v>42837951043</v>
      </c>
      <c r="H9" s="33"/>
      <c r="I9" s="33">
        <v>-4692469052</v>
      </c>
      <c r="J9" s="33"/>
      <c r="K9" s="33">
        <v>14152500</v>
      </c>
      <c r="L9" s="33"/>
      <c r="M9" s="33">
        <v>38145481991</v>
      </c>
      <c r="N9" s="33"/>
      <c r="O9" s="33">
        <v>42837951043</v>
      </c>
      <c r="P9" s="33"/>
      <c r="Q9" s="33">
        <v>-4692469052</v>
      </c>
      <c r="T9" s="19"/>
    </row>
    <row r="10" spans="1:20" x14ac:dyDescent="0.45">
      <c r="A10" s="17" t="s">
        <v>12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3250168</v>
      </c>
      <c r="L10" s="33"/>
      <c r="M10" s="33">
        <v>5114403137</v>
      </c>
      <c r="N10" s="33"/>
      <c r="O10" s="33">
        <v>4193616691</v>
      </c>
      <c r="P10" s="33"/>
      <c r="Q10" s="33">
        <v>920786446</v>
      </c>
      <c r="T10" s="19"/>
    </row>
    <row r="11" spans="1:20" x14ac:dyDescent="0.45">
      <c r="A11" s="17" t="s">
        <v>165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v>0</v>
      </c>
      <c r="J11" s="33"/>
      <c r="K11" s="33">
        <v>459654776</v>
      </c>
      <c r="L11" s="33"/>
      <c r="M11" s="33">
        <v>1992838453960</v>
      </c>
      <c r="N11" s="33"/>
      <c r="O11" s="33">
        <v>1992838453960</v>
      </c>
      <c r="P11" s="33"/>
      <c r="Q11" s="33">
        <v>0</v>
      </c>
      <c r="T11" s="19"/>
    </row>
    <row r="12" spans="1:20" x14ac:dyDescent="0.45">
      <c r="A12" s="17" t="s">
        <v>29</v>
      </c>
      <c r="C12" s="33">
        <v>1500000</v>
      </c>
      <c r="D12" s="33"/>
      <c r="E12" s="33">
        <v>1499960000000</v>
      </c>
      <c r="F12" s="33"/>
      <c r="G12" s="33">
        <v>1499728125000</v>
      </c>
      <c r="H12" s="33"/>
      <c r="I12" s="33">
        <v>231875000</v>
      </c>
      <c r="J12" s="33"/>
      <c r="K12" s="33">
        <v>1500000</v>
      </c>
      <c r="L12" s="33"/>
      <c r="M12" s="33">
        <v>1499960000000</v>
      </c>
      <c r="N12" s="33"/>
      <c r="O12" s="33">
        <v>1499728125000</v>
      </c>
      <c r="P12" s="33"/>
      <c r="Q12" s="33">
        <v>231875000</v>
      </c>
      <c r="T12" s="19"/>
    </row>
    <row r="13" spans="1:20" x14ac:dyDescent="0.45">
      <c r="A13" s="17" t="s">
        <v>182</v>
      </c>
      <c r="C13" s="33">
        <v>2698093</v>
      </c>
      <c r="D13" s="33"/>
      <c r="E13" s="33">
        <v>2494437971150</v>
      </c>
      <c r="F13" s="33"/>
      <c r="G13" s="33">
        <v>2492567285116</v>
      </c>
      <c r="H13" s="33"/>
      <c r="I13" s="33">
        <v>1870686034</v>
      </c>
      <c r="J13" s="33"/>
      <c r="K13" s="33">
        <v>2698093</v>
      </c>
      <c r="L13" s="33"/>
      <c r="M13" s="33">
        <v>2494437971150</v>
      </c>
      <c r="N13" s="33"/>
      <c r="O13" s="33">
        <v>2492567285116</v>
      </c>
      <c r="P13" s="33"/>
      <c r="Q13" s="33">
        <v>1870686034</v>
      </c>
      <c r="T13" s="19"/>
    </row>
    <row r="14" spans="1:20" x14ac:dyDescent="0.45">
      <c r="A14" s="1" t="s">
        <v>97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33">
        <v>1590000</v>
      </c>
      <c r="L14" s="33"/>
      <c r="M14" s="33">
        <v>1590000000000</v>
      </c>
      <c r="N14" s="33"/>
      <c r="O14" s="33">
        <v>1524422348360</v>
      </c>
      <c r="P14" s="33"/>
      <c r="Q14" s="33">
        <v>65577651640</v>
      </c>
      <c r="T14" s="19"/>
    </row>
    <row r="15" spans="1:20" x14ac:dyDescent="0.45">
      <c r="A15" s="1" t="s">
        <v>114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>
        <v>2040000</v>
      </c>
      <c r="L15" s="33"/>
      <c r="M15" s="33">
        <v>2040000000000</v>
      </c>
      <c r="N15" s="33"/>
      <c r="O15" s="33">
        <v>2001285201300</v>
      </c>
      <c r="P15" s="33"/>
      <c r="Q15" s="33">
        <v>38714798700</v>
      </c>
      <c r="T15" s="19"/>
    </row>
    <row r="16" spans="1:20" x14ac:dyDescent="0.45">
      <c r="A16" s="1" t="s">
        <v>28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33">
        <v>71600</v>
      </c>
      <c r="L16" s="33"/>
      <c r="M16" s="33">
        <v>71600000000</v>
      </c>
      <c r="N16" s="33"/>
      <c r="O16" s="33">
        <v>65132020681</v>
      </c>
      <c r="P16" s="33"/>
      <c r="Q16" s="33">
        <v>6467979319</v>
      </c>
      <c r="T16" s="19"/>
    </row>
    <row r="17" spans="1:20" x14ac:dyDescent="0.45">
      <c r="A17" s="1" t="s">
        <v>35</v>
      </c>
      <c r="C17" s="33">
        <v>0</v>
      </c>
      <c r="D17" s="33"/>
      <c r="E17" s="33">
        <v>0</v>
      </c>
      <c r="F17" s="33"/>
      <c r="G17" s="33">
        <v>0</v>
      </c>
      <c r="H17" s="33"/>
      <c r="I17" s="33">
        <v>0</v>
      </c>
      <c r="J17" s="33"/>
      <c r="K17" s="33">
        <v>2100000</v>
      </c>
      <c r="L17" s="33"/>
      <c r="M17" s="33">
        <v>2100000000000</v>
      </c>
      <c r="N17" s="33"/>
      <c r="O17" s="33">
        <v>2025376833900</v>
      </c>
      <c r="P17" s="33"/>
      <c r="Q17" s="33">
        <v>74623166100</v>
      </c>
      <c r="T17" s="19"/>
    </row>
    <row r="18" spans="1:20" x14ac:dyDescent="0.45">
      <c r="A18" s="1" t="s">
        <v>115</v>
      </c>
      <c r="C18" s="33">
        <v>0</v>
      </c>
      <c r="D18" s="33"/>
      <c r="E18" s="33">
        <v>0</v>
      </c>
      <c r="F18" s="33"/>
      <c r="G18" s="33">
        <v>0</v>
      </c>
      <c r="H18" s="33"/>
      <c r="I18" s="33">
        <v>0</v>
      </c>
      <c r="J18" s="33"/>
      <c r="K18" s="33">
        <v>587642</v>
      </c>
      <c r="L18" s="33"/>
      <c r="M18" s="33">
        <v>587642000000</v>
      </c>
      <c r="N18" s="33"/>
      <c r="O18" s="33">
        <v>570966989072</v>
      </c>
      <c r="P18" s="33"/>
      <c r="Q18" s="33">
        <v>16675010928</v>
      </c>
      <c r="T18" s="19"/>
    </row>
    <row r="19" spans="1:20" x14ac:dyDescent="0.45">
      <c r="A19" s="80" t="s">
        <v>124</v>
      </c>
      <c r="C19" s="33">
        <v>0</v>
      </c>
      <c r="D19" s="33"/>
      <c r="E19" s="33">
        <v>0</v>
      </c>
      <c r="F19" s="33"/>
      <c r="G19" s="33">
        <v>0</v>
      </c>
      <c r="H19" s="33"/>
      <c r="I19" s="33">
        <v>0</v>
      </c>
      <c r="J19" s="33"/>
      <c r="K19" s="33">
        <v>565000</v>
      </c>
      <c r="L19" s="33"/>
      <c r="M19" s="33">
        <v>503338500000</v>
      </c>
      <c r="N19" s="33"/>
      <c r="O19" s="33">
        <v>501524273433</v>
      </c>
      <c r="P19" s="33"/>
      <c r="Q19" s="33">
        <v>1814226567</v>
      </c>
      <c r="T19" s="19"/>
    </row>
    <row r="20" spans="1:20" ht="21" x14ac:dyDescent="0.45">
      <c r="A20" s="126" t="s">
        <v>162</v>
      </c>
      <c r="E20" s="36">
        <f>SUM(E9:E19)</f>
        <v>4032543453141</v>
      </c>
      <c r="G20" s="36">
        <f>SUM(G9:G19)</f>
        <v>4035133361159</v>
      </c>
      <c r="I20" s="36">
        <f>SUM(I9:I19)</f>
        <v>-2589908018</v>
      </c>
      <c r="M20" s="36">
        <f>SUM(M9:M19)</f>
        <v>12923076810238</v>
      </c>
      <c r="O20" s="36">
        <f>SUM(O9:O19)</f>
        <v>12720873098556</v>
      </c>
      <c r="Q20" s="36">
        <f>SUM(Q9:Q19)</f>
        <v>202203711682</v>
      </c>
    </row>
    <row r="22" spans="1:20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20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20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20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20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20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0" x14ac:dyDescent="0.45">
      <c r="A28" s="17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0" x14ac:dyDescent="0.45">
      <c r="A29" s="17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0" x14ac:dyDescent="0.45">
      <c r="A30" s="17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0" x14ac:dyDescent="0.45">
      <c r="A31" s="17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</row>
  </sheetData>
  <sortState ref="A9:Q19">
    <sortCondition descending="1" ref="Q9:Q19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36"/>
  <sheetViews>
    <sheetView rightToLeft="1" view="pageBreakPreview" topLeftCell="A7" zoomScaleNormal="100" zoomScaleSheetLayoutView="100" workbookViewId="0">
      <selection activeCell="A35" sqref="A35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.5703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7109375" style="18" customWidth="1"/>
    <col min="19" max="19" width="17.7109375" style="18" bestFit="1" customWidth="1"/>
    <col min="20" max="16384" width="9.140625" style="18"/>
  </cols>
  <sheetData>
    <row r="1" spans="1:17" ht="19.5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19.5" customHeight="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9.5" customHeight="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5" spans="1:17" ht="19.5" customHeight="1" x14ac:dyDescent="0.45">
      <c r="A5" s="189" t="s">
        <v>86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ht="19.5" customHeight="1" x14ac:dyDescent="0.45">
      <c r="A6" s="184" t="s">
        <v>51</v>
      </c>
      <c r="C6" s="163" t="s">
        <v>60</v>
      </c>
      <c r="D6" s="163"/>
      <c r="E6" s="163"/>
      <c r="F6" s="163"/>
      <c r="G6" s="163"/>
      <c r="H6" s="163"/>
      <c r="I6" s="163"/>
      <c r="K6" s="163" t="str">
        <f>'درآمد سرمایه گذاری در سهام'!M6</f>
        <v>از ابتدای سال مالی تا پایان مرداد 1404</v>
      </c>
      <c r="L6" s="163"/>
      <c r="M6" s="163"/>
      <c r="N6" s="163"/>
      <c r="O6" s="163"/>
      <c r="P6" s="163"/>
      <c r="Q6" s="163"/>
    </row>
    <row r="7" spans="1:17" ht="41.25" customHeight="1" x14ac:dyDescent="0.45">
      <c r="A7" s="184"/>
      <c r="C7" s="8" t="s">
        <v>6</v>
      </c>
      <c r="D7" s="70"/>
      <c r="E7" s="8" t="s">
        <v>8</v>
      </c>
      <c r="F7" s="70"/>
      <c r="G7" s="8" t="s">
        <v>84</v>
      </c>
      <c r="H7" s="70"/>
      <c r="I7" s="8" t="s">
        <v>87</v>
      </c>
      <c r="K7" s="8" t="s">
        <v>6</v>
      </c>
      <c r="L7" s="70"/>
      <c r="M7" s="8" t="s">
        <v>8</v>
      </c>
      <c r="N7" s="70"/>
      <c r="O7" s="8" t="s">
        <v>84</v>
      </c>
      <c r="P7" s="70"/>
      <c r="Q7" s="8" t="s">
        <v>87</v>
      </c>
    </row>
    <row r="8" spans="1:17" ht="21" x14ac:dyDescent="0.45">
      <c r="A8" s="122"/>
      <c r="C8" s="125"/>
      <c r="D8" s="14"/>
      <c r="E8" s="55" t="s">
        <v>136</v>
      </c>
      <c r="F8" s="14"/>
      <c r="G8" s="55" t="s">
        <v>136</v>
      </c>
      <c r="H8" s="14"/>
      <c r="I8" s="55" t="s">
        <v>136</v>
      </c>
      <c r="K8" s="125"/>
      <c r="L8" s="14"/>
      <c r="M8" s="55" t="s">
        <v>136</v>
      </c>
      <c r="N8" s="14"/>
      <c r="O8" s="55" t="s">
        <v>136</v>
      </c>
      <c r="P8" s="14"/>
      <c r="Q8" s="55" t="s">
        <v>136</v>
      </c>
    </row>
    <row r="9" spans="1:17" ht="19.5" customHeight="1" x14ac:dyDescent="0.45">
      <c r="A9" s="17" t="s">
        <v>19</v>
      </c>
      <c r="C9" s="11">
        <v>758126</v>
      </c>
      <c r="E9" s="11">
        <v>280930744114</v>
      </c>
      <c r="G9" s="11">
        <v>304889366064</v>
      </c>
      <c r="I9" s="11">
        <v>-23958621949</v>
      </c>
      <c r="K9" s="11">
        <v>758126</v>
      </c>
      <c r="M9" s="11">
        <v>280930744114</v>
      </c>
      <c r="O9" s="11">
        <v>289465435264</v>
      </c>
      <c r="Q9" s="11">
        <v>-8534691149</v>
      </c>
    </row>
    <row r="10" spans="1:17" ht="19.5" customHeight="1" x14ac:dyDescent="0.45">
      <c r="A10" s="17" t="s">
        <v>121</v>
      </c>
      <c r="C10" s="11">
        <v>6050000</v>
      </c>
      <c r="E10" s="11">
        <v>102607009312</v>
      </c>
      <c r="G10" s="11">
        <v>109797959906</v>
      </c>
      <c r="I10" s="11">
        <v>-7190950593</v>
      </c>
      <c r="K10" s="11">
        <v>6050000</v>
      </c>
      <c r="M10" s="11">
        <v>102607009312</v>
      </c>
      <c r="O10" s="11">
        <v>99940496613</v>
      </c>
      <c r="Q10" s="11">
        <v>2666512699</v>
      </c>
    </row>
    <row r="11" spans="1:17" ht="19.5" customHeight="1" x14ac:dyDescent="0.45">
      <c r="A11" s="17" t="s">
        <v>128</v>
      </c>
      <c r="C11" s="11">
        <v>459654776</v>
      </c>
      <c r="E11" s="11">
        <v>2328006534271</v>
      </c>
      <c r="G11" s="11">
        <v>2276374593472</v>
      </c>
      <c r="I11" s="11">
        <v>51631940799</v>
      </c>
      <c r="K11" s="11">
        <v>459654776</v>
      </c>
      <c r="M11" s="11">
        <v>2328006534271</v>
      </c>
      <c r="O11" s="11">
        <v>1992838521412</v>
      </c>
      <c r="Q11" s="11">
        <v>335168012859</v>
      </c>
    </row>
    <row r="12" spans="1:17" ht="19.5" customHeight="1" x14ac:dyDescent="0.45">
      <c r="A12" s="17" t="s">
        <v>113</v>
      </c>
      <c r="C12" s="11">
        <v>4710000</v>
      </c>
      <c r="E12" s="11">
        <v>78652978543</v>
      </c>
      <c r="G12" s="11">
        <v>88508710946</v>
      </c>
      <c r="I12" s="11">
        <v>-9855732402</v>
      </c>
      <c r="K12" s="11">
        <v>4710000</v>
      </c>
      <c r="M12" s="11">
        <v>78652978543</v>
      </c>
      <c r="O12" s="11">
        <v>87939477714</v>
      </c>
      <c r="Q12" s="11">
        <v>-9286499170</v>
      </c>
    </row>
    <row r="13" spans="1:17" ht="19.5" customHeight="1" x14ac:dyDescent="0.45">
      <c r="A13" s="17" t="s">
        <v>122</v>
      </c>
      <c r="C13" s="11">
        <v>3541990</v>
      </c>
      <c r="E13" s="11">
        <v>45955812690</v>
      </c>
      <c r="G13" s="11">
        <v>49882752804</v>
      </c>
      <c r="I13" s="11">
        <v>-3926940113</v>
      </c>
      <c r="K13" s="11">
        <v>3541990</v>
      </c>
      <c r="M13" s="11">
        <v>45955812690</v>
      </c>
      <c r="O13" s="11">
        <v>49999991786</v>
      </c>
      <c r="Q13" s="11">
        <v>-4044179095</v>
      </c>
    </row>
    <row r="14" spans="1:17" ht="19.5" customHeight="1" x14ac:dyDescent="0.45">
      <c r="A14" s="17" t="s">
        <v>20</v>
      </c>
      <c r="C14" s="11">
        <v>20337008</v>
      </c>
      <c r="E14" s="11">
        <v>643929846419</v>
      </c>
      <c r="G14" s="11">
        <v>609408756518</v>
      </c>
      <c r="I14" s="11">
        <v>34521089901</v>
      </c>
      <c r="K14" s="11">
        <v>20337008</v>
      </c>
      <c r="M14" s="11">
        <v>643929846419</v>
      </c>
      <c r="O14" s="11">
        <v>587685181266</v>
      </c>
      <c r="Q14" s="11">
        <v>56244665153</v>
      </c>
    </row>
    <row r="15" spans="1:17" ht="19.5" customHeight="1" x14ac:dyDescent="0.45">
      <c r="A15" s="17" t="s">
        <v>168</v>
      </c>
      <c r="C15" s="11">
        <v>55389172</v>
      </c>
      <c r="E15" s="11">
        <v>1025458513656</v>
      </c>
      <c r="G15" s="11">
        <v>1000849104536</v>
      </c>
      <c r="I15" s="11">
        <v>24609409120</v>
      </c>
      <c r="K15" s="11">
        <v>55389172</v>
      </c>
      <c r="M15" s="11">
        <v>1025458513656</v>
      </c>
      <c r="O15" s="11">
        <v>999999988530</v>
      </c>
      <c r="Q15" s="11">
        <v>25458525126</v>
      </c>
    </row>
    <row r="16" spans="1:17" ht="19.5" customHeight="1" x14ac:dyDescent="0.45">
      <c r="A16" s="17" t="s">
        <v>169</v>
      </c>
      <c r="C16" s="11">
        <v>9300000</v>
      </c>
      <c r="E16" s="11">
        <v>105196113000</v>
      </c>
      <c r="G16" s="11">
        <v>99845741160</v>
      </c>
      <c r="I16" s="11">
        <v>5350371840</v>
      </c>
      <c r="K16" s="11">
        <v>9300000</v>
      </c>
      <c r="M16" s="11">
        <v>105196113000</v>
      </c>
      <c r="O16" s="11">
        <v>99815508045</v>
      </c>
      <c r="Q16" s="11">
        <v>5380604955</v>
      </c>
    </row>
    <row r="17" spans="1:17" ht="19.5" customHeight="1" x14ac:dyDescent="0.45">
      <c r="A17" s="17" t="s">
        <v>181</v>
      </c>
      <c r="C17" s="11">
        <v>10000000</v>
      </c>
      <c r="E17" s="11">
        <v>100579160000</v>
      </c>
      <c r="G17" s="11">
        <v>100120000000</v>
      </c>
      <c r="I17" s="11">
        <v>459160000</v>
      </c>
      <c r="K17" s="11">
        <v>10000000</v>
      </c>
      <c r="M17" s="11">
        <v>100579160000</v>
      </c>
      <c r="O17" s="11">
        <v>100120000000</v>
      </c>
      <c r="Q17" s="11">
        <v>459160000</v>
      </c>
    </row>
    <row r="18" spans="1:17" ht="19.5" customHeight="1" x14ac:dyDescent="0.45">
      <c r="A18" s="17" t="s">
        <v>105</v>
      </c>
      <c r="C18" s="11">
        <v>1984800</v>
      </c>
      <c r="E18" s="11">
        <v>1737319894485</v>
      </c>
      <c r="G18" s="11">
        <v>1700312068169</v>
      </c>
      <c r="I18" s="11">
        <v>37007826316</v>
      </c>
      <c r="K18" s="11">
        <v>1984800</v>
      </c>
      <c r="M18" s="11">
        <v>1737319894485</v>
      </c>
      <c r="O18" s="11">
        <v>1683599112342</v>
      </c>
      <c r="Q18" s="11">
        <v>53720782143</v>
      </c>
    </row>
    <row r="19" spans="1:17" ht="19.5" customHeight="1" x14ac:dyDescent="0.45">
      <c r="A19" s="17" t="s">
        <v>106</v>
      </c>
      <c r="C19" s="11">
        <v>4302000</v>
      </c>
      <c r="E19" s="11">
        <v>4090998122170</v>
      </c>
      <c r="G19" s="11">
        <v>4059517491069</v>
      </c>
      <c r="I19" s="11">
        <v>31480631101</v>
      </c>
      <c r="K19" s="11">
        <v>4302000</v>
      </c>
      <c r="M19" s="11">
        <v>4090998122170</v>
      </c>
      <c r="O19" s="11">
        <v>4045297656881</v>
      </c>
      <c r="Q19" s="11">
        <v>45700465289</v>
      </c>
    </row>
    <row r="20" spans="1:17" ht="19.5" customHeight="1" x14ac:dyDescent="0.45">
      <c r="A20" s="17" t="s">
        <v>107</v>
      </c>
      <c r="C20" s="11">
        <v>646000</v>
      </c>
      <c r="E20" s="11">
        <v>565451759289</v>
      </c>
      <c r="G20" s="11">
        <v>553406688854</v>
      </c>
      <c r="I20" s="11">
        <v>12045070435</v>
      </c>
      <c r="K20" s="11">
        <v>646000</v>
      </c>
      <c r="M20" s="11">
        <v>565451759289</v>
      </c>
      <c r="O20" s="11">
        <v>547967062965</v>
      </c>
      <c r="Q20" s="11">
        <v>17484696324</v>
      </c>
    </row>
    <row r="21" spans="1:17" ht="19.5" customHeight="1" x14ac:dyDescent="0.45">
      <c r="A21" s="17" t="s">
        <v>96</v>
      </c>
      <c r="C21" s="11">
        <v>1499971</v>
      </c>
      <c r="E21" s="11">
        <v>1499699130256</v>
      </c>
      <c r="G21" s="11">
        <v>1499699130256</v>
      </c>
      <c r="I21" s="11">
        <v>0</v>
      </c>
      <c r="K21" s="11">
        <v>1499971</v>
      </c>
      <c r="M21" s="11">
        <v>1499699130256</v>
      </c>
      <c r="O21" s="11">
        <v>1499699130256</v>
      </c>
      <c r="Q21" s="11">
        <v>0</v>
      </c>
    </row>
    <row r="22" spans="1:17" ht="19.5" customHeight="1" x14ac:dyDescent="0.45">
      <c r="A22" s="17" t="s">
        <v>36</v>
      </c>
      <c r="C22" s="11">
        <v>500000</v>
      </c>
      <c r="E22" s="11">
        <v>499909375000</v>
      </c>
      <c r="G22" s="11">
        <v>499909375000</v>
      </c>
      <c r="I22" s="11">
        <v>0</v>
      </c>
      <c r="K22" s="11">
        <v>500000</v>
      </c>
      <c r="M22" s="11">
        <v>499909375000</v>
      </c>
      <c r="O22" s="11">
        <v>499909375000</v>
      </c>
      <c r="Q22" s="11">
        <v>0</v>
      </c>
    </row>
    <row r="23" spans="1:17" ht="19.5" customHeight="1" x14ac:dyDescent="0.45">
      <c r="A23" s="17" t="s">
        <v>32</v>
      </c>
      <c r="C23" s="11">
        <v>526865</v>
      </c>
      <c r="E23" s="11">
        <v>485944869025</v>
      </c>
      <c r="G23" s="11">
        <v>485944869025</v>
      </c>
      <c r="I23" s="11">
        <v>0</v>
      </c>
      <c r="K23" s="11">
        <v>526865</v>
      </c>
      <c r="M23" s="11">
        <v>485944869025</v>
      </c>
      <c r="O23" s="11">
        <v>488530253759</v>
      </c>
      <c r="Q23" s="11">
        <v>-2585384733</v>
      </c>
    </row>
    <row r="24" spans="1:17" ht="19.5" customHeight="1" x14ac:dyDescent="0.45">
      <c r="A24" s="17" t="s">
        <v>93</v>
      </c>
      <c r="C24" s="11">
        <v>1500000</v>
      </c>
      <c r="E24" s="11">
        <v>1499728125000</v>
      </c>
      <c r="G24" s="11">
        <v>1499728125000</v>
      </c>
      <c r="I24" s="11">
        <v>0</v>
      </c>
      <c r="K24" s="11">
        <v>1500000</v>
      </c>
      <c r="M24" s="11">
        <v>1499728125000</v>
      </c>
      <c r="O24" s="11">
        <v>1499728125000</v>
      </c>
      <c r="Q24" s="11">
        <v>0</v>
      </c>
    </row>
    <row r="25" spans="1:17" ht="19.5" customHeight="1" x14ac:dyDescent="0.45">
      <c r="A25" s="17" t="s">
        <v>98</v>
      </c>
      <c r="C25" s="11">
        <v>3528000</v>
      </c>
      <c r="E25" s="11">
        <v>3154871275920</v>
      </c>
      <c r="G25" s="11">
        <v>3154871275920</v>
      </c>
      <c r="I25" s="11">
        <v>0</v>
      </c>
      <c r="K25" s="11">
        <v>3528000</v>
      </c>
      <c r="M25" s="11">
        <v>3154871275920</v>
      </c>
      <c r="O25" s="11">
        <v>3263591582792</v>
      </c>
      <c r="Q25" s="11">
        <v>-108720306872</v>
      </c>
    </row>
    <row r="26" spans="1:17" ht="19.5" customHeight="1" x14ac:dyDescent="0.45">
      <c r="A26" s="17" t="s">
        <v>116</v>
      </c>
      <c r="C26" s="11">
        <v>2650000</v>
      </c>
      <c r="E26" s="11">
        <v>2105912434176</v>
      </c>
      <c r="G26" s="11">
        <v>2076553106519</v>
      </c>
      <c r="I26" s="11">
        <v>29359327657</v>
      </c>
      <c r="K26" s="11">
        <v>2650000</v>
      </c>
      <c r="M26" s="11">
        <v>2105912434176</v>
      </c>
      <c r="O26" s="11">
        <v>2040130159375</v>
      </c>
      <c r="Q26" s="11">
        <v>65782274801</v>
      </c>
    </row>
    <row r="27" spans="1:17" ht="19.5" customHeight="1" x14ac:dyDescent="0.45">
      <c r="A27" s="1" t="s">
        <v>123</v>
      </c>
      <c r="C27" s="11">
        <v>3000000</v>
      </c>
      <c r="E27" s="11">
        <v>2999456250000</v>
      </c>
      <c r="G27" s="11">
        <v>2999456250000</v>
      </c>
      <c r="I27" s="11">
        <v>0</v>
      </c>
      <c r="K27" s="11">
        <v>3000000</v>
      </c>
      <c r="M27" s="11">
        <v>2999456250000</v>
      </c>
      <c r="O27" s="11">
        <v>3000000000000</v>
      </c>
      <c r="Q27" s="11">
        <v>-543750000</v>
      </c>
    </row>
    <row r="28" spans="1:17" ht="19.5" customHeight="1" x14ac:dyDescent="0.45">
      <c r="A28" s="1" t="s">
        <v>124</v>
      </c>
      <c r="C28" s="11">
        <v>2700000</v>
      </c>
      <c r="E28" s="11">
        <v>2538603594686</v>
      </c>
      <c r="G28" s="11">
        <v>2451155647500</v>
      </c>
      <c r="I28" s="11">
        <v>87447947186</v>
      </c>
      <c r="K28" s="11">
        <v>2700000</v>
      </c>
      <c r="M28" s="11">
        <v>2538603594686</v>
      </c>
      <c r="O28" s="11">
        <v>2445126000000</v>
      </c>
      <c r="Q28" s="11">
        <v>93477594686</v>
      </c>
    </row>
    <row r="29" spans="1:17" ht="19.5" customHeight="1" x14ac:dyDescent="0.45">
      <c r="A29" s="1" t="s">
        <v>129</v>
      </c>
      <c r="C29" s="11">
        <v>2000000</v>
      </c>
      <c r="E29" s="11">
        <v>1999637500000</v>
      </c>
      <c r="G29" s="11">
        <v>1999637500000</v>
      </c>
      <c r="I29" s="11">
        <v>0</v>
      </c>
      <c r="K29" s="11">
        <v>2000000</v>
      </c>
      <c r="M29" s="11">
        <v>1999637500000</v>
      </c>
      <c r="O29" s="11">
        <v>2000000000000</v>
      </c>
      <c r="Q29" s="11">
        <v>-362500000</v>
      </c>
    </row>
    <row r="30" spans="1:17" ht="19.5" customHeight="1" x14ac:dyDescent="0.45">
      <c r="A30" s="17" t="s">
        <v>182</v>
      </c>
      <c r="C30" s="11">
        <v>3200000</v>
      </c>
      <c r="E30" s="11">
        <v>2888410780640</v>
      </c>
      <c r="G30" s="11">
        <v>2956241802034</v>
      </c>
      <c r="I30" s="11">
        <v>-67831021394</v>
      </c>
      <c r="K30" s="11">
        <v>3200000</v>
      </c>
      <c r="M30" s="11">
        <v>2888410780640</v>
      </c>
      <c r="O30" s="11">
        <v>2956241802034</v>
      </c>
      <c r="Q30" s="11">
        <v>-67831021394</v>
      </c>
    </row>
    <row r="31" spans="1:17" ht="19.5" customHeight="1" x14ac:dyDescent="0.45">
      <c r="A31" s="155" t="s">
        <v>11</v>
      </c>
      <c r="C31" s="11">
        <v>14152500</v>
      </c>
      <c r="E31" s="11">
        <v>38145481991</v>
      </c>
      <c r="G31" s="11">
        <v>37174769800</v>
      </c>
      <c r="I31" s="11">
        <v>970712191</v>
      </c>
      <c r="K31" s="11">
        <v>0</v>
      </c>
      <c r="M31" s="11">
        <v>0</v>
      </c>
      <c r="O31" s="11">
        <v>0</v>
      </c>
      <c r="Q31" s="11">
        <v>0</v>
      </c>
    </row>
    <row r="32" spans="1:17" ht="19.5" customHeight="1" x14ac:dyDescent="0.45">
      <c r="A32" s="104" t="s">
        <v>162</v>
      </c>
      <c r="E32" s="36">
        <f>SUM(E9:E31)</f>
        <v>30815405304643</v>
      </c>
      <c r="G32" s="36">
        <f>SUM(G9:G31)</f>
        <v>30613285084552</v>
      </c>
      <c r="I32" s="36">
        <f>SUM(I9:I31)</f>
        <v>202120220095</v>
      </c>
      <c r="M32" s="36">
        <f>SUM(M9:M31)</f>
        <v>30777259822652</v>
      </c>
      <c r="O32" s="36">
        <f>SUM(O9:O31)</f>
        <v>30277624861034</v>
      </c>
      <c r="Q32" s="36">
        <f>SUM(Q9:Q31)</f>
        <v>499634961622</v>
      </c>
    </row>
    <row r="36" spans="5:5" ht="19.5" customHeight="1" x14ac:dyDescent="0.45">
      <c r="E36" s="18"/>
    </row>
  </sheetData>
  <sortState ref="A9:Q31">
    <sortCondition descending="1" ref="Q9:Q31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14"/>
  <sheetViews>
    <sheetView rightToLeft="1" view="pageBreakPreview" zoomScale="93" zoomScaleNormal="100" zoomScaleSheetLayoutView="93" workbookViewId="0">
      <selection activeCell="M25" sqref="M25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19.7109375" style="6" bestFit="1" customWidth="1"/>
    <col min="24" max="24" width="0.85546875" style="6" customWidth="1"/>
    <col min="25" max="25" width="11.42578125" style="95" customWidth="1"/>
    <col min="26" max="26" width="2.140625" style="5" customWidth="1"/>
    <col min="27" max="16384" width="9.140625" style="5"/>
  </cols>
  <sheetData>
    <row r="1" spans="1:27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7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7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4" spans="1:27" ht="21" x14ac:dyDescent="0.45">
      <c r="A4" s="40" t="s">
        <v>150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2"/>
    </row>
    <row r="5" spans="1:27" ht="21" x14ac:dyDescent="0.45">
      <c r="A5" s="40" t="s">
        <v>151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2"/>
    </row>
    <row r="6" spans="1:27" ht="21" x14ac:dyDescent="0.45">
      <c r="B6" s="47"/>
      <c r="C6" s="163" t="s">
        <v>167</v>
      </c>
      <c r="D6" s="163"/>
      <c r="E6" s="163"/>
      <c r="F6" s="163"/>
      <c r="G6" s="163"/>
      <c r="I6" s="163" t="s">
        <v>2</v>
      </c>
      <c r="J6" s="163"/>
      <c r="K6" s="163"/>
      <c r="L6" s="163"/>
      <c r="M6" s="163"/>
      <c r="N6" s="163"/>
      <c r="O6" s="163"/>
      <c r="Q6" s="163" t="s">
        <v>179</v>
      </c>
      <c r="R6" s="163"/>
      <c r="S6" s="163"/>
      <c r="T6" s="163"/>
      <c r="U6" s="163"/>
      <c r="V6" s="163"/>
      <c r="W6" s="163"/>
      <c r="X6" s="163"/>
      <c r="Y6" s="163"/>
    </row>
    <row r="7" spans="1:27" ht="21" customHeight="1" x14ac:dyDescent="0.45">
      <c r="A7" s="162" t="s">
        <v>5</v>
      </c>
      <c r="B7" s="47"/>
      <c r="C7" s="164" t="s">
        <v>6</v>
      </c>
      <c r="D7" s="22"/>
      <c r="E7" s="164" t="s">
        <v>7</v>
      </c>
      <c r="F7" s="22"/>
      <c r="G7" s="164" t="s">
        <v>8</v>
      </c>
      <c r="I7" s="167" t="s">
        <v>3</v>
      </c>
      <c r="J7" s="167"/>
      <c r="K7" s="167"/>
      <c r="L7" s="22"/>
      <c r="M7" s="167" t="s">
        <v>4</v>
      </c>
      <c r="N7" s="167"/>
      <c r="O7" s="167"/>
      <c r="Q7" s="164" t="s">
        <v>6</v>
      </c>
      <c r="R7" s="22"/>
      <c r="S7" s="168" t="s">
        <v>10</v>
      </c>
      <c r="T7" s="22"/>
      <c r="U7" s="164" t="s">
        <v>7</v>
      </c>
      <c r="V7" s="22"/>
      <c r="W7" s="164" t="s">
        <v>8</v>
      </c>
      <c r="X7" s="22"/>
      <c r="Y7" s="170" t="s">
        <v>135</v>
      </c>
    </row>
    <row r="8" spans="1:27" ht="21" x14ac:dyDescent="0.45">
      <c r="A8" s="163"/>
      <c r="B8" s="47"/>
      <c r="C8" s="165"/>
      <c r="E8" s="165"/>
      <c r="G8" s="165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165"/>
      <c r="S8" s="169"/>
      <c r="U8" s="165"/>
      <c r="W8" s="165"/>
      <c r="Y8" s="171"/>
    </row>
    <row r="9" spans="1:27" ht="21.75" customHeight="1" x14ac:dyDescent="0.45">
      <c r="A9" s="20"/>
      <c r="B9" s="47"/>
      <c r="C9" s="51"/>
      <c r="E9" s="49" t="s">
        <v>136</v>
      </c>
      <c r="G9" s="49" t="s">
        <v>136</v>
      </c>
      <c r="I9" s="51"/>
      <c r="J9" s="23"/>
      <c r="K9" s="49" t="s">
        <v>136</v>
      </c>
      <c r="M9" s="51"/>
      <c r="N9" s="23"/>
      <c r="O9" s="49" t="s">
        <v>136</v>
      </c>
      <c r="Q9" s="51"/>
      <c r="S9" s="49" t="s">
        <v>136</v>
      </c>
      <c r="U9" s="49" t="s">
        <v>136</v>
      </c>
      <c r="W9" s="49" t="s">
        <v>136</v>
      </c>
      <c r="Y9" s="93"/>
    </row>
    <row r="10" spans="1:27" ht="21" x14ac:dyDescent="0.45">
      <c r="A10" s="34" t="s">
        <v>163</v>
      </c>
      <c r="B10" s="47"/>
      <c r="C10" s="2">
        <v>459654776</v>
      </c>
      <c r="D10" s="2"/>
      <c r="E10" s="2">
        <v>1992838521412</v>
      </c>
      <c r="F10" s="2"/>
      <c r="G10" s="2">
        <v>2276374593472.5098</v>
      </c>
      <c r="H10" s="2"/>
      <c r="I10" s="2">
        <v>0</v>
      </c>
      <c r="J10" s="2"/>
      <c r="K10" s="2">
        <v>0</v>
      </c>
      <c r="L10" s="2"/>
      <c r="P10" s="2"/>
      <c r="Q10" s="2">
        <v>459654776</v>
      </c>
      <c r="R10" s="2"/>
      <c r="S10" s="2">
        <v>5095</v>
      </c>
      <c r="T10" s="2"/>
      <c r="U10" s="2">
        <v>1992838521412</v>
      </c>
      <c r="V10" s="2"/>
      <c r="W10" s="2">
        <v>2328006534271.8701</v>
      </c>
      <c r="Y10" s="128">
        <f>W10/درآمد!$K$1</f>
        <v>3.6997598512252386E-2</v>
      </c>
      <c r="AA10" s="105"/>
    </row>
    <row r="11" spans="1:27" x14ac:dyDescent="0.45">
      <c r="A11" s="160" t="s">
        <v>11</v>
      </c>
      <c r="C11" s="2">
        <v>14152500</v>
      </c>
      <c r="D11" s="2"/>
      <c r="E11" s="2">
        <v>199767895368</v>
      </c>
      <c r="F11" s="2"/>
      <c r="G11" s="2">
        <v>41867238852</v>
      </c>
      <c r="H11" s="2"/>
      <c r="I11" s="2">
        <v>0</v>
      </c>
      <c r="J11" s="2"/>
      <c r="K11" s="2">
        <v>0</v>
      </c>
      <c r="L11" s="2"/>
      <c r="M11" s="2">
        <v>-14152500</v>
      </c>
      <c r="N11" s="2"/>
      <c r="O11" s="2">
        <v>-38145481991</v>
      </c>
      <c r="P11" s="2"/>
      <c r="Q11" s="6">
        <v>0</v>
      </c>
      <c r="S11" s="6">
        <v>0</v>
      </c>
      <c r="U11" s="6">
        <v>0</v>
      </c>
      <c r="W11" s="6">
        <v>0</v>
      </c>
      <c r="Y11" s="128">
        <f>W11/درآمد!$K$1</f>
        <v>0</v>
      </c>
      <c r="AA11" s="105"/>
    </row>
    <row r="12" spans="1:27" ht="21" x14ac:dyDescent="0.45">
      <c r="A12" s="35" t="s">
        <v>162</v>
      </c>
      <c r="C12" s="2"/>
      <c r="E12" s="79">
        <f>SUM(E10:E11)</f>
        <v>2192606416780</v>
      </c>
      <c r="G12" s="79">
        <f>SUM(G10:G11)</f>
        <v>2318241832324.5098</v>
      </c>
      <c r="I12" s="2"/>
      <c r="K12" s="79">
        <f>SUM(K10:K11)</f>
        <v>0</v>
      </c>
      <c r="M12" s="2"/>
      <c r="O12" s="79">
        <f>SUM(O10:O11)</f>
        <v>-38145481991</v>
      </c>
      <c r="Q12" s="2"/>
      <c r="S12" s="2"/>
      <c r="U12" s="79">
        <f>SUM(U10:U11)</f>
        <v>1992838521412</v>
      </c>
      <c r="W12" s="79">
        <f>SUM(W10:W11)</f>
        <v>2328006534271.8701</v>
      </c>
      <c r="Y12" s="94">
        <f>SUM(Y10:Y11)</f>
        <v>3.6997598512252386E-2</v>
      </c>
    </row>
    <row r="14" spans="1:27" x14ac:dyDescent="0.45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</row>
  </sheetData>
  <sortState ref="A10:Y11">
    <sortCondition descending="1" ref="W10:W11"/>
  </sortState>
  <mergeCells count="18"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14:Y14"/>
    <mergeCell ref="A7:A8"/>
    <mergeCell ref="C6:G6"/>
    <mergeCell ref="I6:O6"/>
    <mergeCell ref="G7:G8"/>
    <mergeCell ref="E7:E8"/>
    <mergeCell ref="C7:C8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Y31"/>
  <sheetViews>
    <sheetView rightToLeft="1" view="pageBreakPreview" zoomScale="91" zoomScaleNormal="100" zoomScaleSheetLayoutView="91" workbookViewId="0">
      <selection sqref="A1:Y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8.140625" style="11" bestFit="1" customWidth="1"/>
    <col min="6" max="6" width="0.85546875" style="11" customWidth="1"/>
    <col min="7" max="7" width="18.85546875" style="11" bestFit="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34" customWidth="1"/>
    <col min="26" max="26" width="2.5703125" style="18" customWidth="1"/>
    <col min="27" max="16384" width="9.140625" style="18"/>
  </cols>
  <sheetData>
    <row r="1" spans="1:25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25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5" spans="1:25" ht="21" x14ac:dyDescent="0.45">
      <c r="A5" s="173" t="s">
        <v>153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5" ht="21" x14ac:dyDescent="0.45">
      <c r="A6" s="127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2"/>
    </row>
    <row r="7" spans="1:25" ht="21" x14ac:dyDescent="0.45">
      <c r="C7" s="163" t="str">
        <f>سهام!C6</f>
        <v>1404/04/31</v>
      </c>
      <c r="D7" s="163"/>
      <c r="E7" s="163"/>
      <c r="F7" s="163"/>
      <c r="G7" s="163"/>
      <c r="I7" s="163" t="s">
        <v>2</v>
      </c>
      <c r="J7" s="163"/>
      <c r="K7" s="163"/>
      <c r="L7" s="163"/>
      <c r="M7" s="163"/>
      <c r="N7" s="163"/>
      <c r="O7" s="163"/>
      <c r="Q7" s="163" t="str">
        <f>سهام!Q6</f>
        <v>1404/05/31</v>
      </c>
      <c r="R7" s="163"/>
      <c r="S7" s="163"/>
      <c r="T7" s="163"/>
      <c r="U7" s="163"/>
      <c r="V7" s="163"/>
      <c r="W7" s="163"/>
      <c r="X7" s="163"/>
      <c r="Y7" s="163"/>
    </row>
    <row r="8" spans="1:25" ht="21" x14ac:dyDescent="0.45">
      <c r="A8" s="162" t="s">
        <v>16</v>
      </c>
      <c r="C8" s="172" t="s">
        <v>17</v>
      </c>
      <c r="D8" s="70"/>
      <c r="E8" s="172" t="s">
        <v>7</v>
      </c>
      <c r="F8" s="70"/>
      <c r="G8" s="172" t="s">
        <v>8</v>
      </c>
      <c r="I8" s="174" t="s">
        <v>158</v>
      </c>
      <c r="J8" s="174"/>
      <c r="K8" s="174"/>
      <c r="L8" s="70"/>
      <c r="M8" s="174" t="s">
        <v>159</v>
      </c>
      <c r="N8" s="174"/>
      <c r="O8" s="174"/>
      <c r="Q8" s="172" t="s">
        <v>6</v>
      </c>
      <c r="R8" s="70"/>
      <c r="S8" s="175" t="s">
        <v>18</v>
      </c>
      <c r="T8" s="70"/>
      <c r="U8" s="172" t="s">
        <v>7</v>
      </c>
      <c r="V8" s="70"/>
      <c r="W8" s="172" t="s">
        <v>8</v>
      </c>
      <c r="X8" s="70"/>
      <c r="Y8" s="170" t="s">
        <v>135</v>
      </c>
    </row>
    <row r="9" spans="1:25" ht="21" x14ac:dyDescent="0.45">
      <c r="A9" s="163"/>
      <c r="C9" s="163"/>
      <c r="E9" s="163"/>
      <c r="G9" s="163"/>
      <c r="I9" s="123" t="s">
        <v>6</v>
      </c>
      <c r="J9" s="70"/>
      <c r="K9" s="123" t="s">
        <v>7</v>
      </c>
      <c r="M9" s="123" t="s">
        <v>6</v>
      </c>
      <c r="N9" s="70"/>
      <c r="O9" s="123" t="s">
        <v>160</v>
      </c>
      <c r="Q9" s="163"/>
      <c r="S9" s="176"/>
      <c r="U9" s="163"/>
      <c r="W9" s="163"/>
      <c r="Y9" s="171"/>
    </row>
    <row r="10" spans="1:25" ht="21" x14ac:dyDescent="0.45">
      <c r="A10" s="122"/>
      <c r="C10" s="122"/>
      <c r="E10" s="49" t="s">
        <v>136</v>
      </c>
      <c r="G10" s="49" t="s">
        <v>136</v>
      </c>
      <c r="I10" s="122"/>
      <c r="J10" s="14"/>
      <c r="K10" s="49" t="s">
        <v>136</v>
      </c>
      <c r="M10" s="122"/>
      <c r="N10" s="14"/>
      <c r="O10" s="49" t="s">
        <v>136</v>
      </c>
      <c r="Q10" s="122"/>
      <c r="S10" s="49" t="s">
        <v>136</v>
      </c>
      <c r="U10" s="49" t="s">
        <v>136</v>
      </c>
      <c r="W10" s="49" t="s">
        <v>136</v>
      </c>
      <c r="Y10" s="93"/>
    </row>
    <row r="11" spans="1:25" s="131" customFormat="1" x14ac:dyDescent="0.45">
      <c r="A11" s="11" t="s">
        <v>168</v>
      </c>
      <c r="B11" s="18"/>
      <c r="C11" s="132">
        <v>55389172</v>
      </c>
      <c r="D11" s="132"/>
      <c r="E11" s="132">
        <v>999999988530</v>
      </c>
      <c r="F11" s="129"/>
      <c r="G11" s="132">
        <v>1000849104536.8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55389172</v>
      </c>
      <c r="R11" s="33"/>
      <c r="S11" s="49">
        <v>18513.7</v>
      </c>
      <c r="T11" s="33"/>
      <c r="U11" s="49">
        <v>999999988530</v>
      </c>
      <c r="V11" s="33"/>
      <c r="W11" s="49">
        <v>1025458513656.4</v>
      </c>
      <c r="X11" s="33"/>
      <c r="Y11" s="130">
        <f>W11/درآمد!$K$1</f>
        <v>1.6296991361794824E-2</v>
      </c>
    </row>
    <row r="12" spans="1:25" x14ac:dyDescent="0.45">
      <c r="A12" s="11" t="s">
        <v>121</v>
      </c>
      <c r="C12" s="132">
        <v>6050000</v>
      </c>
      <c r="D12" s="132"/>
      <c r="E12" s="132">
        <v>99940496613</v>
      </c>
      <c r="F12" s="129"/>
      <c r="G12" s="132">
        <v>109797959906.25</v>
      </c>
      <c r="I12" s="49">
        <v>0</v>
      </c>
      <c r="J12" s="49"/>
      <c r="K12" s="49">
        <v>0</v>
      </c>
      <c r="M12" s="11">
        <v>0</v>
      </c>
      <c r="O12" s="11">
        <v>0</v>
      </c>
      <c r="Q12" s="49">
        <v>6050000</v>
      </c>
      <c r="R12" s="33"/>
      <c r="S12" s="49">
        <v>16980</v>
      </c>
      <c r="T12" s="33"/>
      <c r="U12" s="49">
        <v>99940496613</v>
      </c>
      <c r="V12" s="33"/>
      <c r="W12" s="49">
        <v>102607009312.5</v>
      </c>
      <c r="X12" s="33"/>
      <c r="Y12" s="130">
        <f>W12/درآمد!$K$1</f>
        <v>1.6306710824049114E-3</v>
      </c>
    </row>
    <row r="13" spans="1:25" x14ac:dyDescent="0.45">
      <c r="A13" s="11" t="s">
        <v>113</v>
      </c>
      <c r="B13" s="131"/>
      <c r="C13" s="132">
        <v>4710000</v>
      </c>
      <c r="D13" s="132"/>
      <c r="E13" s="132">
        <v>96184113372</v>
      </c>
      <c r="F13" s="132"/>
      <c r="G13" s="132">
        <v>88508710946.25</v>
      </c>
      <c r="H13" s="14"/>
      <c r="I13" s="49">
        <v>0</v>
      </c>
      <c r="J13" s="49"/>
      <c r="K13" s="49">
        <v>0</v>
      </c>
      <c r="L13" s="14"/>
      <c r="M13" s="49">
        <v>0</v>
      </c>
      <c r="N13" s="49"/>
      <c r="O13" s="14">
        <v>0</v>
      </c>
      <c r="P13" s="14"/>
      <c r="Q13" s="49">
        <v>4710000</v>
      </c>
      <c r="R13" s="49"/>
      <c r="S13" s="49">
        <v>16719</v>
      </c>
      <c r="T13" s="49"/>
      <c r="U13" s="49">
        <v>96184113372</v>
      </c>
      <c r="V13" s="49"/>
      <c r="W13" s="49">
        <v>78652978543.125</v>
      </c>
      <c r="X13" s="49"/>
      <c r="Y13" s="130">
        <f>W13/درآمد!$K$1</f>
        <v>1.249984172764142E-3</v>
      </c>
    </row>
    <row r="14" spans="1:25" x14ac:dyDescent="0.45">
      <c r="A14" s="11" t="s">
        <v>19</v>
      </c>
      <c r="C14" s="129">
        <v>758126</v>
      </c>
      <c r="D14" s="129"/>
      <c r="E14" s="129">
        <v>270519617091</v>
      </c>
      <c r="F14" s="129"/>
      <c r="G14" s="129">
        <v>304889366064.98999</v>
      </c>
      <c r="I14" s="49">
        <v>0</v>
      </c>
      <c r="J14" s="49"/>
      <c r="K14" s="49">
        <v>0</v>
      </c>
      <c r="M14" s="11">
        <v>0</v>
      </c>
      <c r="N14" s="33"/>
      <c r="O14" s="11">
        <v>0</v>
      </c>
      <c r="Q14" s="49">
        <v>758126</v>
      </c>
      <c r="R14" s="33"/>
      <c r="S14" s="49">
        <v>371000</v>
      </c>
      <c r="T14" s="33"/>
      <c r="U14" s="49">
        <v>270519617091</v>
      </c>
      <c r="V14" s="33"/>
      <c r="W14" s="49">
        <v>280930744114.125</v>
      </c>
      <c r="X14" s="33"/>
      <c r="Y14" s="130">
        <f>W14/درآمد!$K$1</f>
        <v>4.4646622453461291E-3</v>
      </c>
    </row>
    <row r="15" spans="1:25" x14ac:dyDescent="0.45">
      <c r="A15" s="11" t="s">
        <v>20</v>
      </c>
      <c r="C15" s="132">
        <v>18719775</v>
      </c>
      <c r="D15" s="132"/>
      <c r="E15" s="132">
        <v>414599456320</v>
      </c>
      <c r="F15" s="129"/>
      <c r="G15" s="132">
        <v>559348763953.31995</v>
      </c>
      <c r="I15" s="49">
        <v>1617233</v>
      </c>
      <c r="J15" s="49"/>
      <c r="K15" s="49">
        <v>50059992565</v>
      </c>
      <c r="M15" s="11">
        <v>0</v>
      </c>
      <c r="O15" s="11">
        <v>0</v>
      </c>
      <c r="Q15" s="49">
        <v>20337008</v>
      </c>
      <c r="R15" s="33"/>
      <c r="S15" s="49">
        <v>31701</v>
      </c>
      <c r="T15" s="33"/>
      <c r="U15" s="49">
        <v>464659448885</v>
      </c>
      <c r="V15" s="33"/>
      <c r="W15" s="49">
        <v>643929846419.27002</v>
      </c>
      <c r="X15" s="33"/>
      <c r="Y15" s="130">
        <f>W15/درآمد!$K$1</f>
        <v>1.0233587224585637E-2</v>
      </c>
    </row>
    <row r="16" spans="1:25" x14ac:dyDescent="0.45">
      <c r="A16" s="11" t="s">
        <v>169</v>
      </c>
      <c r="C16" s="132">
        <v>9300000</v>
      </c>
      <c r="D16" s="132"/>
      <c r="E16" s="132">
        <v>99815508045</v>
      </c>
      <c r="F16" s="129"/>
      <c r="G16" s="132">
        <v>99845741160</v>
      </c>
      <c r="I16" s="49">
        <v>0</v>
      </c>
      <c r="J16" s="49"/>
      <c r="K16" s="49">
        <v>0</v>
      </c>
      <c r="M16" s="11">
        <v>0</v>
      </c>
      <c r="O16" s="11">
        <v>0</v>
      </c>
      <c r="Q16" s="49">
        <v>9300000</v>
      </c>
      <c r="R16" s="33"/>
      <c r="S16" s="49">
        <v>11325</v>
      </c>
      <c r="T16" s="33"/>
      <c r="U16" s="49">
        <v>99815508045</v>
      </c>
      <c r="V16" s="33"/>
      <c r="W16" s="49">
        <v>105196113000</v>
      </c>
      <c r="X16" s="33"/>
      <c r="Y16" s="133">
        <f>W16/درآمد!$K$1</f>
        <v>1.671818139909489E-3</v>
      </c>
    </row>
    <row r="17" spans="1:25" x14ac:dyDescent="0.45">
      <c r="A17" s="11" t="s">
        <v>122</v>
      </c>
      <c r="C17" s="132">
        <v>3541990</v>
      </c>
      <c r="D17" s="132"/>
      <c r="E17" s="132">
        <v>49999991786</v>
      </c>
      <c r="F17" s="132"/>
      <c r="G17" s="132">
        <v>49882752804.9375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3541990</v>
      </c>
      <c r="R17" s="33"/>
      <c r="S17" s="49">
        <v>12990</v>
      </c>
      <c r="T17" s="33"/>
      <c r="U17" s="49">
        <v>49999991786</v>
      </c>
      <c r="V17" s="33"/>
      <c r="W17" s="49">
        <v>45955812690.506203</v>
      </c>
      <c r="X17" s="33"/>
      <c r="Y17" s="130">
        <f>W17/درآمد!$K$1</f>
        <v>7.3034791019579754E-4</v>
      </c>
    </row>
    <row r="18" spans="1:25" x14ac:dyDescent="0.45">
      <c r="A18" s="11" t="s">
        <v>181</v>
      </c>
      <c r="C18" s="132">
        <v>0</v>
      </c>
      <c r="D18" s="132"/>
      <c r="E18" s="132">
        <v>0</v>
      </c>
      <c r="F18" s="132"/>
      <c r="G18" s="132">
        <v>0</v>
      </c>
      <c r="I18" s="49">
        <v>10000000</v>
      </c>
      <c r="J18" s="49"/>
      <c r="K18" s="49">
        <v>100120000000</v>
      </c>
      <c r="M18" s="11">
        <v>0</v>
      </c>
      <c r="O18" s="11">
        <v>0</v>
      </c>
      <c r="Q18" s="49">
        <v>10000000</v>
      </c>
      <c r="R18" s="33"/>
      <c r="S18" s="49">
        <v>10070</v>
      </c>
      <c r="T18" s="33"/>
      <c r="U18" s="49">
        <v>100120000000</v>
      </c>
      <c r="V18" s="33"/>
      <c r="W18" s="49">
        <v>100579160000</v>
      </c>
      <c r="X18" s="33"/>
      <c r="Y18" s="130">
        <f>W18/درآمد!$K$1</f>
        <v>1.5984437009080258E-3</v>
      </c>
    </row>
    <row r="19" spans="1:25" ht="21" x14ac:dyDescent="0.45">
      <c r="A19" s="126" t="s">
        <v>162</v>
      </c>
      <c r="C19" s="14"/>
      <c r="D19" s="14"/>
      <c r="E19" s="81">
        <f>SUM(E11:E18)</f>
        <v>2031059171757</v>
      </c>
      <c r="G19" s="81">
        <f>SUM(G11:G18)</f>
        <v>2213122399372.5474</v>
      </c>
      <c r="I19" s="14"/>
      <c r="K19" s="88">
        <f>SUM(K11:K18)</f>
        <v>150179992565</v>
      </c>
      <c r="M19" s="14"/>
      <c r="O19" s="36">
        <f>SUM(O11:O18)</f>
        <v>0</v>
      </c>
      <c r="Q19" s="49"/>
      <c r="R19" s="33"/>
      <c r="S19" s="49"/>
      <c r="T19" s="33"/>
      <c r="U19" s="81">
        <f>SUM(U11:U18)</f>
        <v>2181239164322</v>
      </c>
      <c r="V19" s="33"/>
      <c r="W19" s="81">
        <f>SUM(W11:W18)</f>
        <v>2383310177735.9263</v>
      </c>
      <c r="X19" s="33"/>
      <c r="Y19" s="89">
        <f>SUM(Y11:Y18)</f>
        <v>3.7876505837908962E-2</v>
      </c>
    </row>
    <row r="23" spans="1:25" x14ac:dyDescent="0.45">
      <c r="C23" s="18"/>
    </row>
    <row r="24" spans="1:25" x14ac:dyDescent="0.45">
      <c r="C24" s="18"/>
    </row>
    <row r="25" spans="1:25" x14ac:dyDescent="0.45">
      <c r="C25" s="18"/>
      <c r="G25" s="18"/>
    </row>
    <row r="26" spans="1:25" x14ac:dyDescent="0.45">
      <c r="C26" s="18"/>
      <c r="G26" s="18"/>
    </row>
    <row r="27" spans="1:25" x14ac:dyDescent="0.45">
      <c r="C27" s="18"/>
      <c r="G27" s="18"/>
    </row>
    <row r="28" spans="1:25" x14ac:dyDescent="0.45">
      <c r="C28" s="18"/>
      <c r="G28" s="18"/>
    </row>
    <row r="29" spans="1:25" x14ac:dyDescent="0.45">
      <c r="C29" s="18"/>
      <c r="G29" s="18"/>
    </row>
    <row r="30" spans="1:25" x14ac:dyDescent="0.45">
      <c r="G30" s="18"/>
    </row>
    <row r="31" spans="1:25" x14ac:dyDescent="0.45">
      <c r="G31" s="18"/>
    </row>
  </sheetData>
  <sortState ref="A11:Y17">
    <sortCondition descending="1" ref="W11:W17"/>
  </sortState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sqref="A1:K1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4" ht="21" x14ac:dyDescent="0.45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ht="21" x14ac:dyDescent="0.45">
      <c r="A3" s="177" t="s">
        <v>178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5" spans="1:14" ht="21" x14ac:dyDescent="0.45">
      <c r="A5" s="179" t="s">
        <v>147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4" ht="21" x14ac:dyDescent="0.45">
      <c r="C6" s="43" t="s">
        <v>167</v>
      </c>
      <c r="D6" s="54"/>
      <c r="E6" s="178" t="s">
        <v>2</v>
      </c>
      <c r="F6" s="178"/>
      <c r="G6" s="178"/>
      <c r="H6" s="54"/>
      <c r="I6" s="178" t="s">
        <v>179</v>
      </c>
      <c r="J6" s="178"/>
      <c r="K6" s="178"/>
    </row>
    <row r="7" spans="1:14" ht="36.75" customHeight="1" x14ac:dyDescent="0.45">
      <c r="A7" s="41" t="s">
        <v>88</v>
      </c>
      <c r="B7" s="42"/>
      <c r="C7" s="43" t="s">
        <v>47</v>
      </c>
      <c r="D7" s="42"/>
      <c r="E7" s="43" t="s">
        <v>48</v>
      </c>
      <c r="F7" s="42"/>
      <c r="G7" s="43" t="s">
        <v>49</v>
      </c>
      <c r="H7" s="42"/>
      <c r="I7" s="43" t="s">
        <v>47</v>
      </c>
      <c r="J7" s="42"/>
      <c r="K7" s="44" t="s">
        <v>135</v>
      </c>
    </row>
    <row r="8" spans="1:14" ht="18.75" customHeight="1" x14ac:dyDescent="0.45">
      <c r="C8" s="49" t="s">
        <v>136</v>
      </c>
      <c r="E8" s="49" t="s">
        <v>136</v>
      </c>
      <c r="G8" s="49" t="s">
        <v>136</v>
      </c>
      <c r="I8" s="49" t="s">
        <v>136</v>
      </c>
    </row>
    <row r="9" spans="1:14" ht="21.75" customHeight="1" x14ac:dyDescent="0.45">
      <c r="A9" s="82" t="s">
        <v>133</v>
      </c>
      <c r="C9" s="33">
        <v>22611950200442</v>
      </c>
      <c r="D9" s="33"/>
      <c r="E9" s="33">
        <v>69625288883347</v>
      </c>
      <c r="F9" s="33"/>
      <c r="G9" s="33">
        <v>-72117712141719</v>
      </c>
      <c r="H9" s="33"/>
      <c r="I9" s="33">
        <v>20119526942070</v>
      </c>
      <c r="J9" s="33"/>
      <c r="K9" s="121">
        <f>I9/درآمد!K1</f>
        <v>0.31974746165906642</v>
      </c>
    </row>
    <row r="10" spans="1:14" s="45" customFormat="1" ht="21" x14ac:dyDescent="0.55000000000000004">
      <c r="A10" s="35" t="s">
        <v>162</v>
      </c>
      <c r="C10" s="88">
        <f>SUM(C9)</f>
        <v>22611950200442</v>
      </c>
      <c r="D10" s="46"/>
      <c r="E10" s="88">
        <f>SUM(E9)</f>
        <v>69625288883347</v>
      </c>
      <c r="F10" s="46"/>
      <c r="G10" s="88">
        <f>SUM(G9)</f>
        <v>-72117712141719</v>
      </c>
      <c r="H10" s="46"/>
      <c r="I10" s="88">
        <f>SUM(I9)</f>
        <v>20119526942070</v>
      </c>
      <c r="J10" s="46"/>
      <c r="K10" s="89">
        <f>SUM(K9)</f>
        <v>0.31974746165906642</v>
      </c>
      <c r="L10" s="42"/>
      <c r="M10" s="42"/>
      <c r="N10" s="42"/>
    </row>
  </sheetData>
  <sortState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K26"/>
  <sheetViews>
    <sheetView rightToLeft="1" view="pageBreakPreview" zoomScale="70" zoomScaleNormal="100" zoomScaleSheetLayoutView="70" workbookViewId="0">
      <selection sqref="A1:AK1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5" bestFit="1" customWidth="1"/>
    <col min="38" max="38" width="0.28515625" style="5" customWidth="1"/>
    <col min="39" max="16384" width="9.140625" style="5"/>
  </cols>
  <sheetData>
    <row r="1" spans="1:37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</row>
    <row r="2" spans="1:37" ht="21" x14ac:dyDescent="0.4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</row>
    <row r="3" spans="1:37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</row>
    <row r="4" spans="1:37" ht="21" x14ac:dyDescent="0.45">
      <c r="A4" s="173" t="s">
        <v>92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2"/>
    </row>
    <row r="6" spans="1:37" ht="21" x14ac:dyDescent="0.45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 t="str">
        <f>سهام!C6</f>
        <v>1404/04/31</v>
      </c>
      <c r="P6" s="163"/>
      <c r="Q6" s="163"/>
      <c r="R6" s="163"/>
      <c r="S6" s="163"/>
      <c r="U6" s="163" t="s">
        <v>2</v>
      </c>
      <c r="V6" s="163"/>
      <c r="W6" s="163"/>
      <c r="X6" s="163"/>
      <c r="Y6" s="163"/>
      <c r="Z6" s="163"/>
      <c r="AA6" s="163"/>
      <c r="AC6" s="163" t="str">
        <f>سهام!Q6</f>
        <v>1404/05/31</v>
      </c>
      <c r="AD6" s="163"/>
      <c r="AE6" s="163"/>
      <c r="AF6" s="163"/>
      <c r="AG6" s="163"/>
      <c r="AH6" s="163"/>
      <c r="AI6" s="163"/>
      <c r="AJ6" s="163"/>
      <c r="AK6" s="163"/>
    </row>
    <row r="7" spans="1:37" ht="21" customHeight="1" x14ac:dyDescent="0.45">
      <c r="A7" s="180" t="s">
        <v>21</v>
      </c>
      <c r="B7" s="180"/>
      <c r="C7" s="175" t="s">
        <v>22</v>
      </c>
      <c r="D7" s="22"/>
      <c r="E7" s="175" t="s">
        <v>23</v>
      </c>
      <c r="F7" s="22"/>
      <c r="G7" s="172" t="s">
        <v>24</v>
      </c>
      <c r="H7" s="22"/>
      <c r="I7" s="172" t="s">
        <v>25</v>
      </c>
      <c r="J7" s="12"/>
      <c r="K7" s="172" t="s">
        <v>26</v>
      </c>
      <c r="L7" s="22"/>
      <c r="M7" s="172" t="s">
        <v>14</v>
      </c>
      <c r="N7" s="22"/>
      <c r="O7" s="172" t="s">
        <v>6</v>
      </c>
      <c r="P7" s="22"/>
      <c r="Q7" s="172" t="s">
        <v>7</v>
      </c>
      <c r="R7" s="22"/>
      <c r="S7" s="172" t="s">
        <v>8</v>
      </c>
      <c r="U7" s="174" t="s">
        <v>3</v>
      </c>
      <c r="V7" s="174"/>
      <c r="W7" s="174"/>
      <c r="X7" s="22"/>
      <c r="Y7" s="174" t="s">
        <v>4</v>
      </c>
      <c r="Z7" s="174"/>
      <c r="AA7" s="174"/>
      <c r="AC7" s="172" t="s">
        <v>6</v>
      </c>
      <c r="AD7" s="22"/>
      <c r="AE7" s="172" t="s">
        <v>10</v>
      </c>
      <c r="AF7" s="22"/>
      <c r="AG7" s="172" t="s">
        <v>7</v>
      </c>
      <c r="AH7" s="22"/>
      <c r="AI7" s="175" t="s">
        <v>8</v>
      </c>
      <c r="AJ7" s="22"/>
      <c r="AK7" s="170" t="s">
        <v>135</v>
      </c>
    </row>
    <row r="8" spans="1:37" ht="21" x14ac:dyDescent="0.45">
      <c r="A8" s="180"/>
      <c r="B8" s="180"/>
      <c r="C8" s="176"/>
      <c r="E8" s="176"/>
      <c r="G8" s="163"/>
      <c r="I8" s="163"/>
      <c r="K8" s="163"/>
      <c r="M8" s="163"/>
      <c r="O8" s="163"/>
      <c r="Q8" s="163"/>
      <c r="S8" s="163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63"/>
      <c r="AE8" s="163"/>
      <c r="AG8" s="163"/>
      <c r="AI8" s="176"/>
      <c r="AK8" s="171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136</v>
      </c>
      <c r="S9" s="55" t="s">
        <v>136</v>
      </c>
      <c r="U9" s="56"/>
      <c r="V9" s="23"/>
      <c r="W9" s="55" t="s">
        <v>136</v>
      </c>
      <c r="Y9" s="20"/>
      <c r="Z9" s="23"/>
      <c r="AA9" s="55" t="s">
        <v>136</v>
      </c>
      <c r="AC9" s="20"/>
      <c r="AE9" s="55" t="s">
        <v>136</v>
      </c>
      <c r="AG9" s="55" t="s">
        <v>136</v>
      </c>
      <c r="AI9" s="55" t="s">
        <v>136</v>
      </c>
      <c r="AK9" s="93"/>
    </row>
    <row r="10" spans="1:37" x14ac:dyDescent="0.45">
      <c r="A10" s="17" t="s">
        <v>123</v>
      </c>
      <c r="C10" s="7" t="s">
        <v>27</v>
      </c>
      <c r="E10" s="7" t="s">
        <v>27</v>
      </c>
      <c r="G10" s="7" t="s">
        <v>125</v>
      </c>
      <c r="I10" s="7" t="s">
        <v>126</v>
      </c>
      <c r="K10" s="9">
        <v>23</v>
      </c>
      <c r="L10" s="57"/>
      <c r="M10" s="9">
        <v>23</v>
      </c>
      <c r="O10" s="9">
        <v>3000000</v>
      </c>
      <c r="P10" s="57"/>
      <c r="Q10" s="9">
        <v>3000000000000</v>
      </c>
      <c r="R10" s="57"/>
      <c r="S10" s="9">
        <v>2999456250000</v>
      </c>
      <c r="T10" s="57"/>
      <c r="U10" s="9">
        <v>0</v>
      </c>
      <c r="V10" s="57"/>
      <c r="W10" s="9">
        <v>0</v>
      </c>
      <c r="X10" s="57"/>
      <c r="Y10" s="9">
        <v>0</v>
      </c>
      <c r="Z10" s="33"/>
      <c r="AA10" s="33">
        <v>0</v>
      </c>
      <c r="AB10" s="57"/>
      <c r="AC10" s="9">
        <v>3000000</v>
      </c>
      <c r="AD10" s="57"/>
      <c r="AE10" s="9">
        <v>1000000</v>
      </c>
      <c r="AF10" s="57"/>
      <c r="AG10" s="9">
        <v>3000000000000</v>
      </c>
      <c r="AH10" s="57"/>
      <c r="AI10" s="9">
        <v>2999456250000</v>
      </c>
      <c r="AJ10" s="57"/>
      <c r="AK10" s="100">
        <f>AI10/درآمد!$K$1</f>
        <v>4.7668542359686726E-2</v>
      </c>
    </row>
    <row r="11" spans="1:37" x14ac:dyDescent="0.45">
      <c r="A11" s="1" t="s">
        <v>96</v>
      </c>
      <c r="C11" s="7" t="s">
        <v>27</v>
      </c>
      <c r="E11" s="7" t="s">
        <v>27</v>
      </c>
      <c r="G11" s="2" t="s">
        <v>99</v>
      </c>
      <c r="I11" s="7" t="s">
        <v>100</v>
      </c>
      <c r="K11" s="10">
        <v>23</v>
      </c>
      <c r="L11" s="57"/>
      <c r="M11" s="10">
        <v>23</v>
      </c>
      <c r="O11" s="9">
        <v>1499971</v>
      </c>
      <c r="P11" s="57"/>
      <c r="Q11" s="9">
        <v>1500205374093</v>
      </c>
      <c r="R11" s="57"/>
      <c r="S11" s="10">
        <v>1499699130256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1499971</v>
      </c>
      <c r="AD11" s="57"/>
      <c r="AE11" s="9">
        <v>1000000</v>
      </c>
      <c r="AF11" s="57"/>
      <c r="AG11" s="9">
        <v>1500205374093</v>
      </c>
      <c r="AH11" s="57"/>
      <c r="AI11" s="9">
        <v>1499699130256</v>
      </c>
      <c r="AJ11" s="57"/>
      <c r="AK11" s="100">
        <f>AI11/درآمد!$K$1</f>
        <v>2.3833810383929913E-2</v>
      </c>
    </row>
    <row r="12" spans="1:37" x14ac:dyDescent="0.45">
      <c r="A12" s="17" t="s">
        <v>129</v>
      </c>
      <c r="C12" s="7" t="s">
        <v>27</v>
      </c>
      <c r="E12" s="7" t="s">
        <v>27</v>
      </c>
      <c r="G12" s="7" t="s">
        <v>130</v>
      </c>
      <c r="I12" s="7" t="s">
        <v>131</v>
      </c>
      <c r="K12" s="9">
        <v>23</v>
      </c>
      <c r="L12" s="57"/>
      <c r="M12" s="9">
        <v>23</v>
      </c>
      <c r="O12" s="9">
        <v>2000000</v>
      </c>
      <c r="P12" s="57"/>
      <c r="Q12" s="9">
        <v>2000000000000</v>
      </c>
      <c r="R12" s="57"/>
      <c r="S12" s="9">
        <v>1999637500000</v>
      </c>
      <c r="T12" s="57"/>
      <c r="U12" s="9">
        <v>0</v>
      </c>
      <c r="V12" s="57"/>
      <c r="W12" s="9">
        <v>0</v>
      </c>
      <c r="X12" s="57"/>
      <c r="Y12" s="9">
        <v>0</v>
      </c>
      <c r="Z12" s="57"/>
      <c r="AA12" s="9">
        <v>0</v>
      </c>
      <c r="AB12" s="57"/>
      <c r="AC12" s="9">
        <v>2000000</v>
      </c>
      <c r="AD12" s="57"/>
      <c r="AE12" s="9">
        <v>1000000</v>
      </c>
      <c r="AF12" s="57"/>
      <c r="AG12" s="9">
        <v>2000000000000</v>
      </c>
      <c r="AH12" s="57"/>
      <c r="AI12" s="9">
        <v>1999637500000</v>
      </c>
      <c r="AJ12" s="57"/>
      <c r="AK12" s="100">
        <f>AI12/درآمد!$K$1</f>
        <v>3.1779028239791153E-2</v>
      </c>
    </row>
    <row r="13" spans="1:37" x14ac:dyDescent="0.45">
      <c r="A13" s="17" t="s">
        <v>93</v>
      </c>
      <c r="C13" s="7" t="s">
        <v>27</v>
      </c>
      <c r="E13" s="7" t="s">
        <v>27</v>
      </c>
      <c r="G13" s="2" t="s">
        <v>94</v>
      </c>
      <c r="I13" s="7" t="s">
        <v>95</v>
      </c>
      <c r="K13" s="9">
        <v>23</v>
      </c>
      <c r="L13" s="57"/>
      <c r="M13" s="9">
        <v>23</v>
      </c>
      <c r="O13" s="9">
        <v>1500000</v>
      </c>
      <c r="P13" s="57"/>
      <c r="Q13" s="9">
        <v>1500000000000</v>
      </c>
      <c r="R13" s="57"/>
      <c r="S13" s="9">
        <v>1499728125000</v>
      </c>
      <c r="T13" s="57"/>
      <c r="U13" s="9">
        <v>0</v>
      </c>
      <c r="V13" s="57"/>
      <c r="W13" s="9">
        <v>0</v>
      </c>
      <c r="X13" s="57"/>
      <c r="Y13" s="9">
        <v>0</v>
      </c>
      <c r="Z13" s="57"/>
      <c r="AA13" s="9">
        <v>0</v>
      </c>
      <c r="AB13" s="57"/>
      <c r="AC13" s="9">
        <v>1500000</v>
      </c>
      <c r="AD13" s="57"/>
      <c r="AE13" s="9">
        <v>1000000</v>
      </c>
      <c r="AF13" s="57"/>
      <c r="AG13" s="9">
        <v>1500000000000</v>
      </c>
      <c r="AH13" s="57"/>
      <c r="AI13" s="9">
        <v>1499728125000</v>
      </c>
      <c r="AJ13" s="57"/>
      <c r="AK13" s="100">
        <f>AI13/درآمد!$K$1</f>
        <v>2.3834271179843363E-2</v>
      </c>
    </row>
    <row r="14" spans="1:37" x14ac:dyDescent="0.45">
      <c r="A14" s="1" t="s">
        <v>29</v>
      </c>
      <c r="C14" s="7" t="s">
        <v>27</v>
      </c>
      <c r="E14" s="7" t="s">
        <v>27</v>
      </c>
      <c r="G14" s="2" t="s">
        <v>30</v>
      </c>
      <c r="I14" s="7" t="s">
        <v>31</v>
      </c>
      <c r="K14" s="10">
        <v>23</v>
      </c>
      <c r="L14" s="57"/>
      <c r="M14" s="10">
        <v>23</v>
      </c>
      <c r="O14" s="9">
        <v>1500000</v>
      </c>
      <c r="P14" s="57"/>
      <c r="Q14" s="9">
        <v>1500160000000</v>
      </c>
      <c r="R14" s="57"/>
      <c r="S14" s="10">
        <v>1499728125000</v>
      </c>
      <c r="T14" s="57"/>
      <c r="U14" s="10">
        <v>0</v>
      </c>
      <c r="V14" s="57"/>
      <c r="W14" s="10">
        <v>0</v>
      </c>
      <c r="X14" s="57"/>
      <c r="Y14" s="9">
        <v>-1500000</v>
      </c>
      <c r="Z14" s="57"/>
      <c r="AA14" s="9">
        <v>-1499960000000</v>
      </c>
      <c r="AB14" s="57"/>
      <c r="AC14" s="9">
        <v>0</v>
      </c>
      <c r="AD14" s="57"/>
      <c r="AE14" s="9">
        <v>0</v>
      </c>
      <c r="AF14" s="57"/>
      <c r="AG14" s="9">
        <v>0</v>
      </c>
      <c r="AH14" s="57"/>
      <c r="AI14" s="9">
        <v>0</v>
      </c>
      <c r="AJ14" s="57"/>
      <c r="AK14" s="100">
        <f>AI14/درآمد!$K$1</f>
        <v>0</v>
      </c>
    </row>
    <row r="15" spans="1:37" x14ac:dyDescent="0.45">
      <c r="A15" s="1" t="s">
        <v>32</v>
      </c>
      <c r="B15" s="27"/>
      <c r="C15" s="2" t="s">
        <v>27</v>
      </c>
      <c r="D15" s="23"/>
      <c r="E15" s="2" t="s">
        <v>27</v>
      </c>
      <c r="F15" s="23"/>
      <c r="G15" s="2" t="s">
        <v>33</v>
      </c>
      <c r="H15" s="23"/>
      <c r="I15" s="2" t="s">
        <v>34</v>
      </c>
      <c r="J15" s="27"/>
      <c r="K15" s="10">
        <v>23</v>
      </c>
      <c r="L15" s="77"/>
      <c r="M15" s="10">
        <v>23</v>
      </c>
      <c r="N15" s="23"/>
      <c r="O15" s="10">
        <v>526865</v>
      </c>
      <c r="P15" s="77"/>
      <c r="Q15" s="10">
        <v>500020153650</v>
      </c>
      <c r="R15" s="77"/>
      <c r="S15" s="10">
        <v>485944869025</v>
      </c>
      <c r="T15" s="77"/>
      <c r="U15" s="10">
        <v>0</v>
      </c>
      <c r="V15" s="77"/>
      <c r="W15" s="10">
        <v>0</v>
      </c>
      <c r="X15" s="77"/>
      <c r="Y15" s="10">
        <v>0</v>
      </c>
      <c r="Z15" s="77"/>
      <c r="AA15" s="10">
        <v>0</v>
      </c>
      <c r="AB15" s="77"/>
      <c r="AC15" s="10">
        <v>526865</v>
      </c>
      <c r="AD15" s="77"/>
      <c r="AE15" s="10">
        <v>922500</v>
      </c>
      <c r="AF15" s="77"/>
      <c r="AG15" s="10">
        <v>500020153650</v>
      </c>
      <c r="AH15" s="57"/>
      <c r="AI15" s="9">
        <v>485944869025</v>
      </c>
      <c r="AJ15" s="57"/>
      <c r="AK15" s="100">
        <f>AI15/درآمد!$K$1</f>
        <v>7.7228276203697354E-3</v>
      </c>
    </row>
    <row r="16" spans="1:37" x14ac:dyDescent="0.45">
      <c r="A16" s="17" t="s">
        <v>98</v>
      </c>
      <c r="C16" s="7" t="s">
        <v>27</v>
      </c>
      <c r="E16" s="7" t="s">
        <v>27</v>
      </c>
      <c r="G16" s="7" t="s">
        <v>102</v>
      </c>
      <c r="I16" s="7" t="s">
        <v>103</v>
      </c>
      <c r="K16" s="9">
        <v>23</v>
      </c>
      <c r="L16" s="57"/>
      <c r="M16" s="9">
        <v>23</v>
      </c>
      <c r="O16" s="9">
        <v>3528000</v>
      </c>
      <c r="P16" s="57"/>
      <c r="Q16" s="9">
        <v>3199976493180</v>
      </c>
      <c r="R16" s="57"/>
      <c r="S16" s="9">
        <v>3154871275920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3528000</v>
      </c>
      <c r="AD16" s="57"/>
      <c r="AE16" s="9">
        <v>894400</v>
      </c>
      <c r="AF16" s="57"/>
      <c r="AG16" s="9">
        <v>3199976493180</v>
      </c>
      <c r="AH16" s="57"/>
      <c r="AI16" s="9">
        <v>3154871275920</v>
      </c>
      <c r="AJ16" s="57"/>
      <c r="AK16" s="100">
        <f>AI16/درآمد!$K$1</f>
        <v>5.0138459280928478E-2</v>
      </c>
    </row>
    <row r="17" spans="1:37" x14ac:dyDescent="0.45">
      <c r="A17" s="17" t="s">
        <v>124</v>
      </c>
      <c r="C17" s="7" t="s">
        <v>27</v>
      </c>
      <c r="E17" s="7" t="s">
        <v>27</v>
      </c>
      <c r="G17" s="7" t="s">
        <v>132</v>
      </c>
      <c r="I17" s="7" t="s">
        <v>171</v>
      </c>
      <c r="K17" s="9">
        <v>23</v>
      </c>
      <c r="L17" s="57"/>
      <c r="M17" s="9">
        <v>23</v>
      </c>
      <c r="O17" s="9">
        <v>2700000</v>
      </c>
      <c r="P17" s="57"/>
      <c r="Q17" s="9">
        <v>2445126000000</v>
      </c>
      <c r="R17" s="57"/>
      <c r="S17" s="9">
        <v>2451155647500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2700000</v>
      </c>
      <c r="AD17" s="57"/>
      <c r="AE17" s="9">
        <v>940394</v>
      </c>
      <c r="AF17" s="57"/>
      <c r="AG17" s="9">
        <v>2445126000000</v>
      </c>
      <c r="AH17" s="57"/>
      <c r="AI17" s="9">
        <v>2538603594686</v>
      </c>
      <c r="AJ17" s="57"/>
      <c r="AK17" s="100">
        <f>AI17/درآمد!$K$1</f>
        <v>4.0344490101411744E-2</v>
      </c>
    </row>
    <row r="18" spans="1:37" x14ac:dyDescent="0.45">
      <c r="A18" s="17" t="s">
        <v>36</v>
      </c>
      <c r="C18" s="7" t="s">
        <v>27</v>
      </c>
      <c r="E18" s="7" t="s">
        <v>27</v>
      </c>
      <c r="G18" s="7" t="s">
        <v>37</v>
      </c>
      <c r="I18" s="7" t="s">
        <v>38</v>
      </c>
      <c r="K18" s="9">
        <v>23</v>
      </c>
      <c r="L18" s="57"/>
      <c r="M18" s="9">
        <v>23</v>
      </c>
      <c r="O18" s="9">
        <v>500000</v>
      </c>
      <c r="P18" s="57"/>
      <c r="Q18" s="9">
        <v>500000000000</v>
      </c>
      <c r="R18" s="57"/>
      <c r="S18" s="9">
        <v>499909375000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500000</v>
      </c>
      <c r="AD18" s="57"/>
      <c r="AE18" s="9">
        <v>1000000</v>
      </c>
      <c r="AF18" s="57"/>
      <c r="AG18" s="9">
        <v>500000000000</v>
      </c>
      <c r="AH18" s="57"/>
      <c r="AI18" s="9">
        <v>499909375000</v>
      </c>
      <c r="AJ18" s="57"/>
      <c r="AK18" s="100">
        <f>AI18/درآمد!$K$1</f>
        <v>7.9447570599477883E-3</v>
      </c>
    </row>
    <row r="19" spans="1:37" x14ac:dyDescent="0.45">
      <c r="A19" s="17" t="s">
        <v>106</v>
      </c>
      <c r="C19" s="7" t="s">
        <v>27</v>
      </c>
      <c r="E19" s="7" t="s">
        <v>27</v>
      </c>
      <c r="G19" s="2" t="s">
        <v>108</v>
      </c>
      <c r="I19" s="7" t="s">
        <v>109</v>
      </c>
      <c r="K19" s="9">
        <v>18</v>
      </c>
      <c r="L19" s="57"/>
      <c r="M19" s="9">
        <v>18</v>
      </c>
      <c r="O19" s="9">
        <v>4302000</v>
      </c>
      <c r="P19" s="57"/>
      <c r="Q19" s="9">
        <v>3650468775951</v>
      </c>
      <c r="R19" s="57"/>
      <c r="S19" s="9">
        <v>4059517491069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4302000</v>
      </c>
      <c r="AD19" s="57"/>
      <c r="AE19" s="9">
        <v>951125</v>
      </c>
      <c r="AF19" s="57"/>
      <c r="AG19" s="9">
        <v>3650468775951</v>
      </c>
      <c r="AH19" s="57"/>
      <c r="AI19" s="9">
        <v>4090998122170</v>
      </c>
      <c r="AJ19" s="57"/>
      <c r="AK19" s="100">
        <f>AI19/درآمد!$K$1</f>
        <v>6.5015756532558019E-2</v>
      </c>
    </row>
    <row r="20" spans="1:37" x14ac:dyDescent="0.45">
      <c r="A20" s="17" t="s">
        <v>116</v>
      </c>
      <c r="C20" s="7" t="s">
        <v>27</v>
      </c>
      <c r="E20" s="7" t="s">
        <v>27</v>
      </c>
      <c r="G20" s="2" t="s">
        <v>119</v>
      </c>
      <c r="I20" s="7" t="s">
        <v>120</v>
      </c>
      <c r="K20" s="9">
        <v>18</v>
      </c>
      <c r="L20" s="57"/>
      <c r="M20" s="9">
        <v>18</v>
      </c>
      <c r="O20" s="9">
        <v>2650000</v>
      </c>
      <c r="P20" s="57"/>
      <c r="Q20" s="9">
        <v>2014365037500</v>
      </c>
      <c r="R20" s="57"/>
      <c r="S20" s="9">
        <v>2076553106519</v>
      </c>
      <c r="T20" s="57"/>
      <c r="U20" s="9">
        <v>0</v>
      </c>
      <c r="V20" s="57"/>
      <c r="W20" s="9">
        <v>0</v>
      </c>
      <c r="X20" s="57"/>
      <c r="Y20" s="9">
        <v>0</v>
      </c>
      <c r="Z20" s="57"/>
      <c r="AA20" s="9">
        <v>0</v>
      </c>
      <c r="AB20" s="57"/>
      <c r="AC20" s="9">
        <v>2650000</v>
      </c>
      <c r="AD20" s="57"/>
      <c r="AE20" s="9">
        <v>794828</v>
      </c>
      <c r="AF20" s="57"/>
      <c r="AG20" s="9">
        <v>2014365037500</v>
      </c>
      <c r="AH20" s="57"/>
      <c r="AI20" s="9">
        <v>2105912434176</v>
      </c>
      <c r="AJ20" s="57"/>
      <c r="AK20" s="100">
        <f>AI20/درآمد!$K$1</f>
        <v>3.346799143155018E-2</v>
      </c>
    </row>
    <row r="21" spans="1:37" x14ac:dyDescent="0.45">
      <c r="A21" s="17" t="s">
        <v>107</v>
      </c>
      <c r="C21" s="7" t="s">
        <v>27</v>
      </c>
      <c r="E21" s="7" t="s">
        <v>27</v>
      </c>
      <c r="G21" s="7" t="s">
        <v>108</v>
      </c>
      <c r="I21" s="7" t="s">
        <v>110</v>
      </c>
      <c r="K21" s="9">
        <v>18</v>
      </c>
      <c r="L21" s="57"/>
      <c r="M21" s="9">
        <v>18</v>
      </c>
      <c r="O21" s="9">
        <v>646000</v>
      </c>
      <c r="P21" s="57"/>
      <c r="Q21" s="9">
        <v>548164381035</v>
      </c>
      <c r="R21" s="57"/>
      <c r="S21" s="9">
        <v>553406688854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646000</v>
      </c>
      <c r="AD21" s="57"/>
      <c r="AE21" s="9">
        <v>875471</v>
      </c>
      <c r="AF21" s="57"/>
      <c r="AG21" s="9">
        <v>548164381035</v>
      </c>
      <c r="AH21" s="57"/>
      <c r="AI21" s="9">
        <v>565451759289</v>
      </c>
      <c r="AJ21" s="57"/>
      <c r="AK21" s="100">
        <f>AI21/درآمد!$K$1</f>
        <v>8.9863824951696095E-3</v>
      </c>
    </row>
    <row r="22" spans="1:37" x14ac:dyDescent="0.45">
      <c r="A22" s="17" t="s">
        <v>105</v>
      </c>
      <c r="C22" s="7" t="s">
        <v>27</v>
      </c>
      <c r="E22" s="7" t="s">
        <v>27</v>
      </c>
      <c r="G22" s="7" t="s">
        <v>108</v>
      </c>
      <c r="I22" s="7" t="s">
        <v>109</v>
      </c>
      <c r="K22" s="9">
        <v>18</v>
      </c>
      <c r="L22" s="57"/>
      <c r="M22" s="9">
        <v>18</v>
      </c>
      <c r="O22" s="9">
        <v>1984800</v>
      </c>
      <c r="P22" s="57"/>
      <c r="Q22" s="9">
        <v>1684205233657</v>
      </c>
      <c r="R22" s="57"/>
      <c r="S22" s="9">
        <v>1700312068169</v>
      </c>
      <c r="T22" s="57"/>
      <c r="U22" s="9">
        <v>0</v>
      </c>
      <c r="V22" s="57"/>
      <c r="W22" s="9">
        <v>0</v>
      </c>
      <c r="X22" s="57"/>
      <c r="Y22" s="9">
        <v>0</v>
      </c>
      <c r="Z22" s="57"/>
      <c r="AA22" s="9">
        <v>0</v>
      </c>
      <c r="AB22" s="57"/>
      <c r="AC22" s="9">
        <v>1984800</v>
      </c>
      <c r="AD22" s="57"/>
      <c r="AE22" s="9">
        <v>875471</v>
      </c>
      <c r="AF22" s="57"/>
      <c r="AG22" s="9">
        <v>1684205233657</v>
      </c>
      <c r="AH22" s="57"/>
      <c r="AI22" s="9">
        <v>1737319894485</v>
      </c>
      <c r="AJ22" s="57"/>
      <c r="AK22" s="100">
        <f>AI22/درآمد!$K$1</f>
        <v>2.7610173338112432E-2</v>
      </c>
    </row>
    <row r="23" spans="1:37" x14ac:dyDescent="0.45">
      <c r="A23" s="17" t="s">
        <v>182</v>
      </c>
      <c r="C23" s="7" t="s">
        <v>27</v>
      </c>
      <c r="E23" s="7" t="s">
        <v>27</v>
      </c>
      <c r="G23" s="7" t="s">
        <v>167</v>
      </c>
      <c r="I23" s="7" t="s">
        <v>185</v>
      </c>
      <c r="K23" s="9">
        <v>23</v>
      </c>
      <c r="L23" s="57"/>
      <c r="M23" s="9">
        <v>23</v>
      </c>
      <c r="O23" s="9">
        <v>0</v>
      </c>
      <c r="P23" s="57"/>
      <c r="Q23" s="9">
        <v>0</v>
      </c>
      <c r="R23" s="57"/>
      <c r="S23" s="9">
        <v>0</v>
      </c>
      <c r="T23" s="57"/>
      <c r="U23" s="9">
        <v>5898093</v>
      </c>
      <c r="V23" s="57"/>
      <c r="W23" s="9">
        <v>5448809087150</v>
      </c>
      <c r="X23" s="57"/>
      <c r="Y23" s="9">
        <v>-2698093</v>
      </c>
      <c r="Z23" s="57"/>
      <c r="AA23" s="9">
        <v>-2494437971150</v>
      </c>
      <c r="AB23" s="57"/>
      <c r="AC23" s="9">
        <v>3200000</v>
      </c>
      <c r="AD23" s="57"/>
      <c r="AE23" s="9">
        <v>902792</v>
      </c>
      <c r="AF23" s="57"/>
      <c r="AG23" s="9">
        <v>2956241802034</v>
      </c>
      <c r="AH23" s="57"/>
      <c r="AI23" s="9">
        <v>2888410780640</v>
      </c>
      <c r="AJ23" s="57"/>
      <c r="AK23" s="100">
        <f>AI23/درآمد!$K$1</f>
        <v>4.590376394025205E-2</v>
      </c>
    </row>
    <row r="24" spans="1:37" x14ac:dyDescent="0.45">
      <c r="A24" s="17" t="s">
        <v>187</v>
      </c>
      <c r="C24" s="7" t="s">
        <v>27</v>
      </c>
      <c r="E24" s="7" t="s">
        <v>27</v>
      </c>
      <c r="G24" s="7" t="s">
        <v>101</v>
      </c>
      <c r="I24" s="7" t="s">
        <v>186</v>
      </c>
      <c r="K24" s="9">
        <v>23</v>
      </c>
      <c r="L24" s="57"/>
      <c r="M24" s="9">
        <v>23</v>
      </c>
      <c r="O24" s="9">
        <v>0</v>
      </c>
      <c r="P24" s="57"/>
      <c r="Q24" s="9">
        <v>0</v>
      </c>
      <c r="R24" s="57"/>
      <c r="S24" s="9">
        <v>0</v>
      </c>
      <c r="T24" s="57"/>
      <c r="U24" s="9">
        <v>5000000</v>
      </c>
      <c r="V24" s="57"/>
      <c r="W24" s="9">
        <v>5000000000000</v>
      </c>
      <c r="X24" s="57"/>
      <c r="Y24" s="9">
        <v>0</v>
      </c>
      <c r="Z24" s="57"/>
      <c r="AA24" s="9">
        <v>0</v>
      </c>
      <c r="AB24" s="57"/>
      <c r="AC24" s="9">
        <v>5000000</v>
      </c>
      <c r="AD24" s="57"/>
      <c r="AE24" s="9">
        <v>1000000</v>
      </c>
      <c r="AF24" s="57"/>
      <c r="AG24" s="9">
        <v>5000000000000</v>
      </c>
      <c r="AH24" s="57"/>
      <c r="AI24" s="9">
        <v>5000000000000</v>
      </c>
      <c r="AJ24" s="57"/>
      <c r="AK24" s="100">
        <f>AI24/درآمد!$K$1</f>
        <v>7.9461973082099013E-2</v>
      </c>
    </row>
    <row r="25" spans="1:37" x14ac:dyDescent="0.45">
      <c r="A25" s="1" t="s">
        <v>184</v>
      </c>
      <c r="C25" s="7" t="s">
        <v>27</v>
      </c>
      <c r="E25" s="7" t="s">
        <v>27</v>
      </c>
      <c r="G25" s="2" t="s">
        <v>101</v>
      </c>
      <c r="I25" s="7" t="s">
        <v>186</v>
      </c>
      <c r="K25" s="10">
        <v>23</v>
      </c>
      <c r="L25" s="57"/>
      <c r="M25" s="10">
        <v>23</v>
      </c>
      <c r="O25" s="9">
        <v>0</v>
      </c>
      <c r="P25" s="57"/>
      <c r="Q25" s="9">
        <v>0</v>
      </c>
      <c r="R25" s="57"/>
      <c r="S25" s="10">
        <v>0</v>
      </c>
      <c r="T25" s="57"/>
      <c r="U25" s="10">
        <v>5000000</v>
      </c>
      <c r="V25" s="57"/>
      <c r="W25" s="10">
        <v>5000000000000</v>
      </c>
      <c r="X25" s="57"/>
      <c r="Y25" s="9">
        <v>0</v>
      </c>
      <c r="Z25" s="57"/>
      <c r="AA25" s="9">
        <v>0</v>
      </c>
      <c r="AB25" s="57"/>
      <c r="AC25" s="9">
        <v>5000000</v>
      </c>
      <c r="AD25" s="57"/>
      <c r="AE25" s="9">
        <v>1000000</v>
      </c>
      <c r="AF25" s="57"/>
      <c r="AG25" s="9">
        <v>5000000000000</v>
      </c>
      <c r="AH25" s="57"/>
      <c r="AI25" s="9">
        <v>5000000000000</v>
      </c>
      <c r="AJ25" s="57"/>
      <c r="AK25" s="100">
        <f>AI25/درآمد!$K$1</f>
        <v>7.9461973082099013E-2</v>
      </c>
    </row>
    <row r="26" spans="1:37" ht="21" x14ac:dyDescent="0.45">
      <c r="A26" s="35" t="s">
        <v>162</v>
      </c>
      <c r="C26" s="2"/>
      <c r="E26" s="2"/>
      <c r="G26" s="2"/>
      <c r="I26" s="2"/>
      <c r="K26" s="2"/>
      <c r="M26" s="2"/>
      <c r="O26" s="9"/>
      <c r="Q26" s="79">
        <f>SUM(Q10:Q25)</f>
        <v>24042691449066</v>
      </c>
      <c r="S26" s="79">
        <f>SUM(S10:S25)</f>
        <v>24479919652312</v>
      </c>
      <c r="U26" s="2"/>
      <c r="W26" s="79">
        <f>SUM(W10:W25)</f>
        <v>15448809087150</v>
      </c>
      <c r="Y26" s="2"/>
      <c r="AA26" s="79">
        <f>SUM(AA10:AA25)</f>
        <v>-3994397971150</v>
      </c>
      <c r="AC26" s="2"/>
      <c r="AE26" s="2"/>
      <c r="AG26" s="79">
        <f>SUM(AG10:AG25)</f>
        <v>35498773251100</v>
      </c>
      <c r="AI26" s="79">
        <f>SUM(AI10:AI25)</f>
        <v>36065943110647</v>
      </c>
      <c r="AK26" s="94">
        <f>SUM(AK10:AK25)</f>
        <v>0.57317420012774911</v>
      </c>
    </row>
  </sheetData>
  <sortState ref="A10:AK25">
    <sortCondition descending="1" ref="AI10:AI25"/>
  </sortState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T19"/>
  <sheetViews>
    <sheetView rightToLeft="1" view="pageBreakPreview" zoomScale="115" zoomScaleNormal="100" zoomScaleSheetLayoutView="115" workbookViewId="0">
      <selection sqref="A1:M1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6" width="9.140625" style="73"/>
    <col min="17" max="16384" width="9.140625" style="61"/>
  </cols>
  <sheetData>
    <row r="1" spans="1:20" ht="21" x14ac:dyDescent="0.4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20" ht="21" x14ac:dyDescent="0.45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20" ht="21" x14ac:dyDescent="0.45">
      <c r="A3" s="182" t="s">
        <v>166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183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1:20" x14ac:dyDescent="0.45">
      <c r="A6" s="183" t="s">
        <v>154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8" spans="1:20" ht="21" x14ac:dyDescent="0.45">
      <c r="A8" s="181" t="s">
        <v>40</v>
      </c>
      <c r="C8" s="176" t="str">
        <f>سهام!Q6</f>
        <v>1404/05/31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pans="1:20" ht="42" x14ac:dyDescent="0.45">
      <c r="A9" s="176"/>
      <c r="C9" s="8" t="s">
        <v>6</v>
      </c>
      <c r="D9" s="75"/>
      <c r="E9" s="8" t="s">
        <v>41</v>
      </c>
      <c r="F9" s="75"/>
      <c r="G9" s="8" t="s">
        <v>42</v>
      </c>
      <c r="H9" s="75"/>
      <c r="I9" s="8" t="s">
        <v>43</v>
      </c>
      <c r="J9" s="75"/>
      <c r="K9" s="8" t="s">
        <v>44</v>
      </c>
      <c r="L9" s="75"/>
      <c r="M9" s="8" t="s">
        <v>45</v>
      </c>
    </row>
    <row r="10" spans="1:20" x14ac:dyDescent="0.45">
      <c r="A10" s="55"/>
      <c r="C10" s="69"/>
      <c r="D10" s="74"/>
      <c r="E10" s="69" t="s">
        <v>136</v>
      </c>
      <c r="F10" s="74"/>
      <c r="G10" s="69" t="s">
        <v>136</v>
      </c>
      <c r="H10" s="74"/>
      <c r="I10" s="55"/>
      <c r="J10" s="74"/>
      <c r="K10" s="69" t="s">
        <v>136</v>
      </c>
      <c r="L10" s="74"/>
      <c r="M10" s="69"/>
    </row>
    <row r="11" spans="1:20" x14ac:dyDescent="0.45">
      <c r="A11" s="68" t="s">
        <v>105</v>
      </c>
      <c r="B11" s="67"/>
      <c r="C11" s="55">
        <v>1984800</v>
      </c>
      <c r="D11" s="74"/>
      <c r="E11" s="55">
        <v>848400</v>
      </c>
      <c r="F11" s="74"/>
      <c r="G11" s="55">
        <v>875471</v>
      </c>
      <c r="H11" s="74"/>
      <c r="I11" s="91">
        <f>(G11-E11)/E11</f>
        <v>3.1908297972654411E-2</v>
      </c>
      <c r="J11" s="74"/>
      <c r="K11" s="55">
        <v>1737319894485</v>
      </c>
      <c r="L11" s="74"/>
      <c r="M11" s="55" t="s">
        <v>46</v>
      </c>
      <c r="O11" s="150"/>
      <c r="P11" s="150"/>
      <c r="Q11" s="151"/>
      <c r="R11" s="151"/>
      <c r="S11" s="151"/>
      <c r="T11" s="151"/>
    </row>
    <row r="12" spans="1:20" customFormat="1" ht="21.75" customHeight="1" x14ac:dyDescent="0.45">
      <c r="A12" s="68" t="s">
        <v>106</v>
      </c>
      <c r="B12" s="67"/>
      <c r="C12" s="55">
        <v>4302000</v>
      </c>
      <c r="D12" s="74"/>
      <c r="E12" s="55">
        <v>940500</v>
      </c>
      <c r="F12" s="74"/>
      <c r="G12" s="55">
        <v>951125</v>
      </c>
      <c r="H12" s="74"/>
      <c r="I12" s="91">
        <f t="shared" ref="I12:I18" si="0">(G12-E12)/E12</f>
        <v>1.1297182349813929E-2</v>
      </c>
      <c r="J12" s="74"/>
      <c r="K12" s="55">
        <v>4090998122170</v>
      </c>
      <c r="L12" s="74"/>
      <c r="M12" s="55" t="s">
        <v>46</v>
      </c>
      <c r="O12" s="152"/>
      <c r="P12" s="152"/>
      <c r="Q12" s="152"/>
      <c r="R12" s="152"/>
      <c r="S12" s="152"/>
      <c r="T12" s="152"/>
    </row>
    <row r="13" spans="1:20" customFormat="1" ht="21.75" customHeight="1" x14ac:dyDescent="0.45">
      <c r="A13" s="68" t="s">
        <v>107</v>
      </c>
      <c r="B13" s="67"/>
      <c r="C13" s="55">
        <v>646000</v>
      </c>
      <c r="D13" s="74"/>
      <c r="E13" s="55">
        <v>848400</v>
      </c>
      <c r="F13" s="74"/>
      <c r="G13" s="55">
        <v>875471</v>
      </c>
      <c r="H13" s="74"/>
      <c r="I13" s="91">
        <f t="shared" si="0"/>
        <v>3.1908297972654411E-2</v>
      </c>
      <c r="J13" s="74"/>
      <c r="K13" s="55">
        <v>565451759289</v>
      </c>
      <c r="L13" s="74"/>
      <c r="M13" s="55" t="s">
        <v>46</v>
      </c>
      <c r="O13" s="152"/>
      <c r="P13" s="152"/>
      <c r="Q13" s="152"/>
      <c r="R13" s="152"/>
      <c r="S13" s="152"/>
      <c r="T13" s="152"/>
    </row>
    <row r="14" spans="1:20" customFormat="1" ht="21.75" customHeight="1" x14ac:dyDescent="0.45">
      <c r="A14" s="68" t="s">
        <v>32</v>
      </c>
      <c r="B14" s="67"/>
      <c r="C14" s="55">
        <v>526865</v>
      </c>
      <c r="D14" s="74"/>
      <c r="E14" s="55">
        <v>932850</v>
      </c>
      <c r="F14" s="74"/>
      <c r="G14" s="55">
        <v>922500</v>
      </c>
      <c r="H14" s="74"/>
      <c r="I14" s="91">
        <f t="shared" si="0"/>
        <v>-1.1095031355523395E-2</v>
      </c>
      <c r="J14" s="74"/>
      <c r="K14" s="55">
        <v>485944869025</v>
      </c>
      <c r="L14" s="74"/>
      <c r="M14" s="55" t="s">
        <v>46</v>
      </c>
      <c r="O14" s="152"/>
      <c r="P14" s="152"/>
      <c r="Q14" s="152"/>
      <c r="R14" s="152"/>
      <c r="S14" s="152"/>
      <c r="T14" s="152"/>
    </row>
    <row r="15" spans="1:20" customFormat="1" ht="21.75" customHeight="1" x14ac:dyDescent="0.45">
      <c r="A15" s="68" t="s">
        <v>98</v>
      </c>
      <c r="B15" s="67"/>
      <c r="C15" s="55">
        <v>3528000</v>
      </c>
      <c r="D15" s="74"/>
      <c r="E15" s="55">
        <v>925510</v>
      </c>
      <c r="F15" s="74"/>
      <c r="G15" s="55">
        <v>894400</v>
      </c>
      <c r="H15" s="74"/>
      <c r="I15" s="91">
        <f t="shared" si="0"/>
        <v>-3.361389936359413E-2</v>
      </c>
      <c r="J15" s="74"/>
      <c r="K15" s="55">
        <v>3154871275920</v>
      </c>
      <c r="L15" s="74"/>
      <c r="M15" s="55" t="s">
        <v>46</v>
      </c>
      <c r="O15" s="152"/>
      <c r="P15" s="152"/>
      <c r="Q15" s="152"/>
      <c r="R15" s="152"/>
      <c r="S15" s="152"/>
      <c r="T15" s="152"/>
    </row>
    <row r="16" spans="1:20" x14ac:dyDescent="0.45">
      <c r="A16" s="68" t="s">
        <v>116</v>
      </c>
      <c r="C16" s="73">
        <v>2650000</v>
      </c>
      <c r="E16" s="73">
        <v>779100</v>
      </c>
      <c r="G16" s="73">
        <v>794828</v>
      </c>
      <c r="I16" s="91">
        <f t="shared" si="0"/>
        <v>2.0187395713002182E-2</v>
      </c>
      <c r="K16" s="73">
        <v>2105912434176</v>
      </c>
      <c r="M16" s="55" t="s">
        <v>46</v>
      </c>
      <c r="O16" s="150"/>
      <c r="P16" s="150"/>
      <c r="Q16" s="151"/>
      <c r="R16" s="151"/>
      <c r="S16" s="151"/>
      <c r="T16" s="151"/>
    </row>
    <row r="17" spans="1:20" x14ac:dyDescent="0.45">
      <c r="A17" s="68" t="s">
        <v>124</v>
      </c>
      <c r="C17" s="73">
        <v>2700000</v>
      </c>
      <c r="E17" s="73">
        <v>923000</v>
      </c>
      <c r="G17" s="73">
        <v>940394</v>
      </c>
      <c r="I17" s="91">
        <f t="shared" si="0"/>
        <v>1.884507042253521E-2</v>
      </c>
      <c r="K17" s="73">
        <v>2538603594686</v>
      </c>
      <c r="M17" s="55" t="s">
        <v>46</v>
      </c>
      <c r="O17" s="150"/>
      <c r="P17" s="150"/>
      <c r="Q17" s="151"/>
      <c r="R17" s="151"/>
      <c r="S17" s="151"/>
      <c r="T17" s="151"/>
    </row>
    <row r="18" spans="1:20" x14ac:dyDescent="0.45">
      <c r="A18" s="68" t="s">
        <v>182</v>
      </c>
      <c r="C18" s="73">
        <v>3200000</v>
      </c>
      <c r="E18" s="73">
        <v>872130</v>
      </c>
      <c r="G18" s="73">
        <v>902792</v>
      </c>
      <c r="I18" s="91">
        <f t="shared" si="0"/>
        <v>3.5157602650980932E-2</v>
      </c>
      <c r="K18" s="73">
        <v>2888410780640</v>
      </c>
      <c r="M18" s="55" t="s">
        <v>46</v>
      </c>
      <c r="O18" s="150"/>
      <c r="P18" s="150"/>
      <c r="Q18" s="151"/>
      <c r="R18" s="151"/>
      <c r="S18" s="151"/>
      <c r="T18" s="151"/>
    </row>
    <row r="19" spans="1:20" x14ac:dyDescent="0.45">
      <c r="O19" s="150"/>
      <c r="P19" s="150"/>
      <c r="Q19" s="151"/>
      <c r="R19" s="151"/>
      <c r="S19" s="151"/>
      <c r="T19" s="151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17"/>
  <sheetViews>
    <sheetView rightToLeft="1" view="pageBreakPreview" zoomScaleNormal="100" zoomScaleSheetLayoutView="100" workbookViewId="0">
      <selection sqref="A1:I1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9" bestFit="1" customWidth="1"/>
    <col min="8" max="8" width="1" style="52" customWidth="1"/>
    <col min="9" max="9" width="10.7109375" style="109" bestFit="1" customWidth="1"/>
    <col min="10" max="10" width="1.140625" style="5" customWidth="1"/>
    <col min="11" max="11" width="24" style="106" hidden="1" customWidth="1"/>
    <col min="12" max="12" width="20.5703125" style="149" hidden="1" customWidth="1"/>
    <col min="13" max="13" width="19.140625" style="5" customWidth="1"/>
    <col min="14" max="16384" width="9.140625" style="5"/>
  </cols>
  <sheetData>
    <row r="1" spans="1:1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K1" s="156">
        <v>62923179554503</v>
      </c>
      <c r="L1" s="157"/>
      <c r="M1" s="158"/>
    </row>
    <row r="2" spans="1:13" ht="2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K2" s="156"/>
      <c r="L2" s="157"/>
      <c r="M2" s="158"/>
    </row>
    <row r="3" spans="1:13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K3" s="156"/>
      <c r="L3" s="157"/>
      <c r="M3" s="158"/>
    </row>
    <row r="4" spans="1:13" x14ac:dyDescent="0.45">
      <c r="K4" s="156"/>
      <c r="L4" s="157"/>
      <c r="M4" s="158"/>
    </row>
    <row r="5" spans="1:13" ht="21" x14ac:dyDescent="0.45">
      <c r="A5" s="62" t="s">
        <v>152</v>
      </c>
      <c r="B5" s="26"/>
      <c r="C5" s="26"/>
      <c r="D5" s="26"/>
      <c r="E5" s="72"/>
      <c r="F5" s="72"/>
      <c r="G5" s="115"/>
      <c r="H5" s="72"/>
      <c r="I5" s="120"/>
      <c r="K5" s="156"/>
      <c r="L5" s="157"/>
      <c r="M5" s="158"/>
    </row>
    <row r="6" spans="1:13" x14ac:dyDescent="0.45">
      <c r="K6" s="156"/>
      <c r="L6" s="157"/>
      <c r="M6" s="158"/>
    </row>
    <row r="7" spans="1:13" ht="42" x14ac:dyDescent="0.45">
      <c r="A7" s="63" t="s">
        <v>51</v>
      </c>
      <c r="C7" s="39" t="s">
        <v>52</v>
      </c>
      <c r="E7" s="39" t="s">
        <v>47</v>
      </c>
      <c r="G7" s="116" t="s">
        <v>53</v>
      </c>
      <c r="I7" s="116" t="s">
        <v>146</v>
      </c>
      <c r="K7" s="156"/>
      <c r="L7" s="157"/>
      <c r="M7" s="158"/>
    </row>
    <row r="8" spans="1:13" ht="21" x14ac:dyDescent="0.45">
      <c r="A8" s="48"/>
      <c r="C8" s="20"/>
      <c r="E8" s="14" t="s">
        <v>136</v>
      </c>
      <c r="G8" s="108"/>
      <c r="I8" s="108"/>
      <c r="K8" s="156"/>
      <c r="L8" s="157"/>
      <c r="M8" s="158"/>
    </row>
    <row r="9" spans="1:13" ht="21" x14ac:dyDescent="0.45">
      <c r="A9" s="65" t="s">
        <v>143</v>
      </c>
      <c r="B9" s="27"/>
      <c r="C9" s="2" t="s">
        <v>54</v>
      </c>
      <c r="D9" s="27"/>
      <c r="E9" s="38">
        <f>'درآمد سرمایه گذاری در سهام'!S13</f>
        <v>346212734851</v>
      </c>
      <c r="G9" s="117">
        <f>E9/$E$14</f>
        <v>5.1814346383798303E-2</v>
      </c>
      <c r="H9" s="101"/>
      <c r="I9" s="117">
        <f>E9/$K$1</f>
        <v>5.5021494034820087E-3</v>
      </c>
      <c r="K9" s="156">
        <f>'درآمد سرمایه گذاری در سهام'!I13</f>
        <v>46939471747</v>
      </c>
      <c r="L9" s="157">
        <f>K9/$K$14</f>
        <v>3.2402497878514062E-2</v>
      </c>
      <c r="M9" s="159"/>
    </row>
    <row r="10" spans="1:13" ht="42" x14ac:dyDescent="0.45">
      <c r="A10" s="64" t="s">
        <v>142</v>
      </c>
      <c r="C10" s="7" t="s">
        <v>55</v>
      </c>
      <c r="E10" s="38">
        <f>'درآمد سرمایه گذاری در صندوق'!S18</f>
        <v>68344098519</v>
      </c>
      <c r="G10" s="117">
        <f>E10/$E$14</f>
        <v>1.022840709622058E-2</v>
      </c>
      <c r="H10" s="101"/>
      <c r="I10" s="117">
        <f>E10/$K$1</f>
        <v>1.0861513833674201E-3</v>
      </c>
      <c r="K10" s="156">
        <f>'درآمد سرمایه گذاری در صندوق'!I18</f>
        <v>20007785804</v>
      </c>
      <c r="L10" s="157">
        <f t="shared" ref="L10:L13" si="0">K10/$K$14</f>
        <v>1.3811451491447774E-2</v>
      </c>
      <c r="M10" s="159"/>
    </row>
    <row r="11" spans="1:13" ht="27.75" customHeight="1" x14ac:dyDescent="0.45">
      <c r="A11" s="64" t="s">
        <v>144</v>
      </c>
      <c r="C11" s="7" t="s">
        <v>56</v>
      </c>
      <c r="E11" s="11">
        <f>'درآمد سرمایه گذاری در اوراق'!S31</f>
        <v>3519657779459</v>
      </c>
      <c r="G11" s="117">
        <f>E11/$E$14</f>
        <v>0.52675349280784045</v>
      </c>
      <c r="H11" s="101"/>
      <c r="I11" s="117">
        <f>E11/$K$1</f>
        <v>5.5935790345914282E-2</v>
      </c>
      <c r="K11" s="156">
        <f>'درآمد سرمایه گذاری در اوراق'!I31</f>
        <v>759463850140</v>
      </c>
      <c r="L11" s="157">
        <f t="shared" si="0"/>
        <v>0.52426081668765812</v>
      </c>
      <c r="M11" s="159"/>
    </row>
    <row r="12" spans="1:13" ht="30" customHeight="1" x14ac:dyDescent="0.45">
      <c r="A12" s="65" t="s">
        <v>145</v>
      </c>
      <c r="C12" s="7" t="s">
        <v>57</v>
      </c>
      <c r="E12" s="11">
        <f>'درآمد سپرده بانکی'!G10</f>
        <v>2746697455831</v>
      </c>
      <c r="G12" s="117">
        <f>E12/$E$14</f>
        <v>0.41107191926136022</v>
      </c>
      <c r="H12" s="101"/>
      <c r="I12" s="117">
        <f>E12/$K$1</f>
        <v>4.365159985998255E-2</v>
      </c>
      <c r="K12" s="156">
        <f>'درآمد سپرده بانکی'!C10</f>
        <v>622226337576</v>
      </c>
      <c r="L12" s="157">
        <f t="shared" si="0"/>
        <v>0.42952523394238007</v>
      </c>
      <c r="M12" s="159"/>
    </row>
    <row r="13" spans="1:13" ht="32.25" customHeight="1" x14ac:dyDescent="0.45">
      <c r="A13" s="87" t="s">
        <v>58</v>
      </c>
      <c r="C13" s="2" t="s">
        <v>59</v>
      </c>
      <c r="E13" s="11">
        <f>'سایر درآمدها'!E10</f>
        <v>880890505</v>
      </c>
      <c r="G13" s="117">
        <f>E13/$E$14</f>
        <v>1.3183445078042072E-4</v>
      </c>
      <c r="H13" s="101"/>
      <c r="I13" s="117">
        <f>E13/$K$1</f>
        <v>1.3999459519317319E-5</v>
      </c>
      <c r="K13" s="156">
        <f>'سایر درآمدها'!C8</f>
        <v>0</v>
      </c>
      <c r="L13" s="157">
        <f t="shared" si="0"/>
        <v>0</v>
      </c>
      <c r="M13" s="159"/>
    </row>
    <row r="14" spans="1:13" ht="21" x14ac:dyDescent="0.45">
      <c r="A14" s="35" t="s">
        <v>162</v>
      </c>
      <c r="C14" s="1"/>
      <c r="E14" s="36">
        <f>SUM(E9:E13)</f>
        <v>6681792959165</v>
      </c>
      <c r="G14" s="118">
        <f>SUM(G9:G13)</f>
        <v>1</v>
      </c>
      <c r="H14" s="90"/>
      <c r="I14" s="118">
        <f>SUM(I9:I13)</f>
        <v>0.10618969045226558</v>
      </c>
      <c r="K14" s="156">
        <f>SUM(K9:K13)</f>
        <v>1448637445267</v>
      </c>
      <c r="L14" s="157">
        <f>SUM(L9:L13)</f>
        <v>1</v>
      </c>
      <c r="M14" s="158"/>
    </row>
    <row r="15" spans="1:13" x14ac:dyDescent="0.45">
      <c r="K15" s="156"/>
      <c r="L15" s="157"/>
      <c r="M15" s="158"/>
    </row>
    <row r="16" spans="1:13" x14ac:dyDescent="0.45">
      <c r="K16" s="156"/>
      <c r="L16" s="157"/>
      <c r="M16" s="158"/>
    </row>
    <row r="17" spans="11:13" x14ac:dyDescent="0.45">
      <c r="K17" s="156"/>
      <c r="L17" s="157"/>
      <c r="M17" s="158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activeCell="U10" sqref="U10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0.85546875" style="11" bestFit="1" customWidth="1"/>
    <col min="10" max="10" width="0.85546875" style="11" customWidth="1"/>
    <col min="11" max="11" width="15.5703125" style="140" customWidth="1"/>
    <col min="12" max="12" width="0.85546875" style="11" customWidth="1"/>
    <col min="13" max="13" width="19.140625" style="11" bestFit="1" customWidth="1"/>
    <col min="14" max="14" width="0.85546875" style="11" customWidth="1"/>
    <col min="15" max="15" width="17.140625" style="11" bestFit="1" customWidth="1"/>
    <col min="16" max="16" width="0.85546875" style="11" customWidth="1"/>
    <col min="17" max="17" width="21.42578125" style="11" bestFit="1" customWidth="1"/>
    <col min="18" max="18" width="0.85546875" style="11" customWidth="1"/>
    <col min="19" max="19" width="21.42578125" style="11" bestFit="1" customWidth="1"/>
    <col min="20" max="20" width="0.85546875" style="11" customWidth="1"/>
    <col min="21" max="21" width="11.5703125" style="135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3" ht="2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3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3" ht="21" x14ac:dyDescent="0.45">
      <c r="A5" s="173" t="s">
        <v>155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</row>
    <row r="6" spans="1:23" ht="21" x14ac:dyDescent="0.45">
      <c r="C6" s="184" t="s">
        <v>60</v>
      </c>
      <c r="D6" s="184"/>
      <c r="E6" s="184"/>
      <c r="F6" s="184"/>
      <c r="G6" s="184"/>
      <c r="H6" s="184"/>
      <c r="I6" s="184"/>
      <c r="J6" s="184"/>
      <c r="K6" s="184"/>
      <c r="M6" s="184" t="s">
        <v>180</v>
      </c>
      <c r="N6" s="184"/>
      <c r="O6" s="184"/>
      <c r="P6" s="184"/>
      <c r="Q6" s="184"/>
      <c r="R6" s="184"/>
      <c r="S6" s="184"/>
      <c r="T6" s="184"/>
      <c r="U6" s="184"/>
    </row>
    <row r="7" spans="1:23" ht="21" x14ac:dyDescent="0.45">
      <c r="A7" s="162" t="s">
        <v>61</v>
      </c>
      <c r="C7" s="172" t="s">
        <v>62</v>
      </c>
      <c r="D7" s="70"/>
      <c r="E7" s="172" t="s">
        <v>63</v>
      </c>
      <c r="F7" s="70"/>
      <c r="G7" s="172" t="s">
        <v>64</v>
      </c>
      <c r="H7" s="70"/>
      <c r="I7" s="174" t="s">
        <v>13</v>
      </c>
      <c r="J7" s="174"/>
      <c r="K7" s="174"/>
      <c r="M7" s="172" t="s">
        <v>62</v>
      </c>
      <c r="N7" s="70"/>
      <c r="O7" s="172" t="s">
        <v>63</v>
      </c>
      <c r="P7" s="70"/>
      <c r="Q7" s="172" t="s">
        <v>64</v>
      </c>
      <c r="R7" s="70"/>
      <c r="S7" s="174" t="s">
        <v>13</v>
      </c>
      <c r="T7" s="174"/>
      <c r="U7" s="174"/>
    </row>
    <row r="8" spans="1:23" ht="42" x14ac:dyDescent="0.45">
      <c r="A8" s="163"/>
      <c r="C8" s="163"/>
      <c r="E8" s="163"/>
      <c r="G8" s="163"/>
      <c r="I8" s="123" t="s">
        <v>47</v>
      </c>
      <c r="J8" s="70"/>
      <c r="K8" s="107" t="s">
        <v>53</v>
      </c>
      <c r="M8" s="163"/>
      <c r="O8" s="163"/>
      <c r="Q8" s="163"/>
      <c r="S8" s="36" t="s">
        <v>47</v>
      </c>
      <c r="T8" s="70"/>
      <c r="U8" s="113" t="s">
        <v>53</v>
      </c>
    </row>
    <row r="9" spans="1:23" ht="21" x14ac:dyDescent="0.45">
      <c r="A9" s="122"/>
      <c r="C9" s="14" t="s">
        <v>136</v>
      </c>
      <c r="E9" s="14" t="s">
        <v>136</v>
      </c>
      <c r="G9" s="14" t="s">
        <v>136</v>
      </c>
      <c r="I9" s="14" t="s">
        <v>136</v>
      </c>
      <c r="J9" s="14"/>
      <c r="K9" s="108"/>
      <c r="M9" s="14" t="s">
        <v>136</v>
      </c>
      <c r="O9" s="14" t="s">
        <v>136</v>
      </c>
      <c r="Q9" s="14" t="s">
        <v>136</v>
      </c>
      <c r="S9" s="14" t="s">
        <v>136</v>
      </c>
      <c r="T9" s="14"/>
      <c r="U9" s="114"/>
    </row>
    <row r="10" spans="1:23" x14ac:dyDescent="0.45">
      <c r="A10" s="2" t="s">
        <v>11</v>
      </c>
      <c r="B10" s="19"/>
      <c r="C10" s="33">
        <v>0</v>
      </c>
      <c r="D10" s="33"/>
      <c r="E10" s="33">
        <v>970712191</v>
      </c>
      <c r="G10" s="33">
        <v>-4692469052</v>
      </c>
      <c r="H10" s="33"/>
      <c r="I10" s="49">
        <v>-4692469052</v>
      </c>
      <c r="J10" s="33"/>
      <c r="K10" s="135">
        <f>I10/درآمد!$K$14</f>
        <v>-3.2392294340666625E-3</v>
      </c>
      <c r="L10" s="33"/>
      <c r="M10" s="33">
        <v>0</v>
      </c>
      <c r="N10" s="33"/>
      <c r="O10" s="33">
        <v>0</v>
      </c>
      <c r="Q10" s="49">
        <v>-4692469052</v>
      </c>
      <c r="S10" s="49">
        <v>-4692469052</v>
      </c>
      <c r="T10" s="33"/>
      <c r="U10" s="135">
        <f>S10/درآمد!$E$14</f>
        <v>-7.0227693085934842E-4</v>
      </c>
      <c r="W10" s="136"/>
    </row>
    <row r="11" spans="1:23" x14ac:dyDescent="0.45">
      <c r="A11" s="37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v>0</v>
      </c>
      <c r="J11" s="33"/>
      <c r="K11" s="135">
        <f>I11/درآمد!$K$14</f>
        <v>0</v>
      </c>
      <c r="L11" s="33"/>
      <c r="M11" s="33">
        <v>0</v>
      </c>
      <c r="N11" s="33"/>
      <c r="O11" s="33">
        <v>0</v>
      </c>
      <c r="Q11" s="49">
        <v>920786446</v>
      </c>
      <c r="S11" s="49">
        <v>920786446</v>
      </c>
      <c r="T11" s="33"/>
      <c r="U11" s="135">
        <f>S11/درآمد!$E$14</f>
        <v>1.3780529442131463E-4</v>
      </c>
      <c r="W11" s="19"/>
    </row>
    <row r="12" spans="1:23" x14ac:dyDescent="0.45">
      <c r="A12" s="86" t="s">
        <v>128</v>
      </c>
      <c r="B12" s="137"/>
      <c r="C12" s="49">
        <v>0</v>
      </c>
      <c r="D12" s="49"/>
      <c r="E12" s="49">
        <v>51631940799</v>
      </c>
      <c r="G12" s="33">
        <v>0</v>
      </c>
      <c r="H12" s="33"/>
      <c r="I12" s="49">
        <v>51631940799</v>
      </c>
      <c r="J12" s="33"/>
      <c r="K12" s="135">
        <f>I12/درآمد!$K$14</f>
        <v>3.5641727312580723E-2</v>
      </c>
      <c r="L12" s="33"/>
      <c r="M12" s="33">
        <v>14816404598</v>
      </c>
      <c r="N12" s="33"/>
      <c r="O12" s="33">
        <v>335168012859</v>
      </c>
      <c r="Q12" s="49">
        <v>0</v>
      </c>
      <c r="S12" s="49">
        <v>349984417457</v>
      </c>
      <c r="T12" s="33"/>
      <c r="U12" s="135">
        <f>S12/درآمد!$E$14</f>
        <v>5.2378818020236341E-2</v>
      </c>
      <c r="W12" s="19"/>
    </row>
    <row r="13" spans="1:23" ht="21" x14ac:dyDescent="0.45">
      <c r="A13" s="126" t="s">
        <v>162</v>
      </c>
      <c r="B13" s="19"/>
      <c r="C13" s="81">
        <f>SUM(C10:C12)</f>
        <v>0</v>
      </c>
      <c r="D13" s="33"/>
      <c r="E13" s="81">
        <f>SUM(E10:E12)</f>
        <v>52602652990</v>
      </c>
      <c r="F13" s="33"/>
      <c r="G13" s="81">
        <f>SUM(G10:G12)</f>
        <v>-4692469052</v>
      </c>
      <c r="H13" s="33"/>
      <c r="I13" s="81">
        <f>SUM(I10:I12)</f>
        <v>46939471747</v>
      </c>
      <c r="J13" s="33"/>
      <c r="K13" s="138">
        <f>SUM(K10:K12)</f>
        <v>3.2402497878514062E-2</v>
      </c>
      <c r="L13" s="33"/>
      <c r="M13" s="81">
        <f>SUM(M10:M12)</f>
        <v>14816404598</v>
      </c>
      <c r="O13" s="81">
        <f>SUM(O10:O12)</f>
        <v>335168012859</v>
      </c>
      <c r="P13" s="33"/>
      <c r="Q13" s="81">
        <f>SUM(Q10:Q12)</f>
        <v>-3771682606</v>
      </c>
      <c r="R13" s="33"/>
      <c r="S13" s="81">
        <f>SUM(S10:S12)</f>
        <v>346212734851</v>
      </c>
      <c r="T13" s="33"/>
      <c r="U13" s="112">
        <f>SUM(U10:U12)</f>
        <v>5.181434638379831E-2</v>
      </c>
    </row>
    <row r="14" spans="1:23" x14ac:dyDescent="0.45">
      <c r="K14" s="139"/>
    </row>
    <row r="16" spans="1:23" x14ac:dyDescent="0.45">
      <c r="U16" s="140"/>
    </row>
    <row r="17" spans="21:21" x14ac:dyDescent="0.45">
      <c r="U17" s="140"/>
    </row>
    <row r="18" spans="21:21" x14ac:dyDescent="0.45">
      <c r="U18" s="140"/>
    </row>
    <row r="19" spans="21:21" x14ac:dyDescent="0.45">
      <c r="U19" s="140"/>
    </row>
    <row r="20" spans="21:21" x14ac:dyDescent="0.45">
      <c r="U20" s="140"/>
    </row>
  </sheetData>
  <sortState ref="A10:U12">
    <sortCondition descending="1" ref="S10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18"/>
  <sheetViews>
    <sheetView rightToLeft="1" view="pageBreakPreview" zoomScaleNormal="100" zoomScaleSheetLayoutView="100" workbookViewId="0">
      <selection sqref="A1:U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1.140625" style="11" bestFit="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44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45" customWidth="1"/>
    <col min="22" max="22" width="0.28515625" style="18" customWidth="1"/>
    <col min="23" max="16384" width="9.140625" style="18"/>
  </cols>
  <sheetData>
    <row r="1" spans="1:21" ht="2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1" ht="21" x14ac:dyDescent="0.45">
      <c r="A2" s="166" t="s">
        <v>50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21" x14ac:dyDescent="0.45">
      <c r="A3" s="166" t="str">
        <f>'صورت وضعیت'!B12</f>
        <v>برای ماه منتهی به 1404/05/31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5" spans="1:21" ht="21" x14ac:dyDescent="0.45">
      <c r="A5" s="173" t="s">
        <v>156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</row>
    <row r="6" spans="1:21" ht="21" x14ac:dyDescent="0.45">
      <c r="C6" s="184" t="s">
        <v>60</v>
      </c>
      <c r="D6" s="184"/>
      <c r="E6" s="184"/>
      <c r="F6" s="184"/>
      <c r="G6" s="184"/>
      <c r="H6" s="184"/>
      <c r="I6" s="184"/>
      <c r="J6" s="184"/>
      <c r="K6" s="184"/>
      <c r="M6" s="184" t="str">
        <f>'درآمد سرمایه گذاری در سهام'!M6</f>
        <v>از ابتدای سال مالی تا پایان مرداد 1404</v>
      </c>
      <c r="N6" s="184"/>
      <c r="O6" s="162"/>
      <c r="P6" s="184"/>
      <c r="Q6" s="184"/>
      <c r="R6" s="184"/>
      <c r="S6" s="184"/>
      <c r="T6" s="184"/>
      <c r="U6" s="184"/>
    </row>
    <row r="7" spans="1:21" ht="21" x14ac:dyDescent="0.45">
      <c r="A7" s="162" t="s">
        <v>16</v>
      </c>
      <c r="C7" s="172" t="s">
        <v>65</v>
      </c>
      <c r="D7" s="70"/>
      <c r="E7" s="172" t="s">
        <v>63</v>
      </c>
      <c r="F7" s="70"/>
      <c r="G7" s="172" t="s">
        <v>64</v>
      </c>
      <c r="H7" s="70"/>
      <c r="I7" s="174" t="s">
        <v>13</v>
      </c>
      <c r="J7" s="174"/>
      <c r="K7" s="174"/>
      <c r="M7" s="172" t="s">
        <v>65</v>
      </c>
      <c r="N7" s="70"/>
      <c r="O7" s="185" t="s">
        <v>63</v>
      </c>
      <c r="P7" s="70"/>
      <c r="Q7" s="172" t="s">
        <v>64</v>
      </c>
      <c r="R7" s="70"/>
      <c r="S7" s="174" t="s">
        <v>13</v>
      </c>
      <c r="T7" s="174"/>
      <c r="U7" s="174"/>
    </row>
    <row r="8" spans="1:21" ht="42" x14ac:dyDescent="0.45">
      <c r="A8" s="163"/>
      <c r="C8" s="163"/>
      <c r="E8" s="163"/>
      <c r="G8" s="163"/>
      <c r="I8" s="8" t="s">
        <v>47</v>
      </c>
      <c r="J8" s="141"/>
      <c r="K8" s="107" t="s">
        <v>53</v>
      </c>
      <c r="M8" s="163"/>
      <c r="O8" s="186"/>
      <c r="Q8" s="163"/>
      <c r="S8" s="123" t="s">
        <v>47</v>
      </c>
      <c r="T8" s="141"/>
      <c r="U8" s="110" t="s">
        <v>53</v>
      </c>
    </row>
    <row r="9" spans="1:21" ht="21" x14ac:dyDescent="0.45">
      <c r="A9" s="122"/>
      <c r="C9" s="14" t="s">
        <v>136</v>
      </c>
      <c r="E9" s="14" t="s">
        <v>136</v>
      </c>
      <c r="G9" s="14" t="s">
        <v>136</v>
      </c>
      <c r="I9" s="14" t="s">
        <v>136</v>
      </c>
      <c r="J9" s="131"/>
      <c r="K9" s="108"/>
      <c r="M9" s="14" t="s">
        <v>136</v>
      </c>
      <c r="O9" s="14" t="s">
        <v>136</v>
      </c>
      <c r="Q9" s="14" t="s">
        <v>136</v>
      </c>
      <c r="S9" s="14" t="s">
        <v>136</v>
      </c>
      <c r="T9" s="131"/>
      <c r="U9" s="111"/>
    </row>
    <row r="10" spans="1:21" x14ac:dyDescent="0.45">
      <c r="A10" s="60" t="s">
        <v>19</v>
      </c>
      <c r="C10" s="11">
        <v>0</v>
      </c>
      <c r="E10" s="11">
        <v>-23958621949</v>
      </c>
      <c r="G10" s="11">
        <v>0</v>
      </c>
      <c r="I10" s="14">
        <v>-23958621949</v>
      </c>
      <c r="K10" s="140">
        <f>I10/درآمد!$K$14</f>
        <v>-1.6538728877455021E-2</v>
      </c>
      <c r="M10" s="49">
        <v>0</v>
      </c>
      <c r="N10" s="33"/>
      <c r="O10" s="49">
        <v>-8534691149</v>
      </c>
      <c r="P10" s="33"/>
      <c r="Q10" s="49">
        <v>0</v>
      </c>
      <c r="R10" s="33"/>
      <c r="S10" s="49">
        <v>-8534691149</v>
      </c>
      <c r="U10" s="140">
        <f>S10/درآمد!$E$14</f>
        <v>-1.2773055377738836E-3</v>
      </c>
    </row>
    <row r="11" spans="1:21" x14ac:dyDescent="0.45">
      <c r="A11" s="37" t="s">
        <v>121</v>
      </c>
      <c r="C11" s="11">
        <v>0</v>
      </c>
      <c r="E11" s="11">
        <v>-7190950593</v>
      </c>
      <c r="G11" s="11">
        <v>0</v>
      </c>
      <c r="I11" s="14">
        <v>-7190950593</v>
      </c>
      <c r="K11" s="140">
        <f>I11/درآمد!$K$14</f>
        <v>-4.9639408511041403E-3</v>
      </c>
      <c r="M11" s="49">
        <v>0</v>
      </c>
      <c r="N11" s="33"/>
      <c r="O11" s="49">
        <v>2666512699</v>
      </c>
      <c r="P11" s="33"/>
      <c r="Q11" s="49">
        <v>0</v>
      </c>
      <c r="R11" s="33"/>
      <c r="S11" s="49">
        <v>2666512699</v>
      </c>
      <c r="U11" s="140">
        <f>S11/درآمد!$E$14</f>
        <v>3.9907143416386618E-4</v>
      </c>
    </row>
    <row r="12" spans="1:21" x14ac:dyDescent="0.45">
      <c r="A12" s="60" t="s">
        <v>113</v>
      </c>
      <c r="B12" s="131"/>
      <c r="C12" s="11">
        <v>0</v>
      </c>
      <c r="D12" s="14"/>
      <c r="E12" s="14">
        <v>-9855732402</v>
      </c>
      <c r="F12" s="14"/>
      <c r="G12" s="11">
        <v>0</v>
      </c>
      <c r="H12" s="14"/>
      <c r="I12" s="14">
        <v>-9855732402</v>
      </c>
      <c r="J12" s="131"/>
      <c r="K12" s="140">
        <f>I12/درآمد!$K$14</f>
        <v>-6.8034499827411814E-3</v>
      </c>
      <c r="L12" s="131"/>
      <c r="M12" s="49">
        <v>0</v>
      </c>
      <c r="N12" s="49"/>
      <c r="O12" s="49">
        <v>-9286499170</v>
      </c>
      <c r="P12" s="49"/>
      <c r="Q12" s="49">
        <v>0</v>
      </c>
      <c r="R12" s="49"/>
      <c r="S12" s="49">
        <v>-9286499170</v>
      </c>
      <c r="T12" s="131"/>
      <c r="U12" s="140">
        <f>S12/درآمد!$E$14</f>
        <v>-1.3898214486371186E-3</v>
      </c>
    </row>
    <row r="13" spans="1:21" x14ac:dyDescent="0.45">
      <c r="A13" s="37" t="s">
        <v>122</v>
      </c>
      <c r="C13" s="11">
        <v>0</v>
      </c>
      <c r="E13" s="11">
        <v>-3926940113</v>
      </c>
      <c r="G13" s="11">
        <v>0</v>
      </c>
      <c r="I13" s="14">
        <v>-3926940113</v>
      </c>
      <c r="K13" s="140">
        <f>I13/درآمد!$K$14</f>
        <v>-2.7107818632123109E-3</v>
      </c>
      <c r="M13" s="49">
        <v>0</v>
      </c>
      <c r="N13" s="33"/>
      <c r="O13" s="49">
        <v>-4044179095</v>
      </c>
      <c r="P13" s="33"/>
      <c r="Q13" s="49">
        <v>0</v>
      </c>
      <c r="R13" s="33"/>
      <c r="S13" s="49">
        <v>-4044179095</v>
      </c>
      <c r="U13" s="140">
        <f>S13/درآمد!$E$14</f>
        <v>-6.0525357785186254E-4</v>
      </c>
    </row>
    <row r="14" spans="1:21" x14ac:dyDescent="0.45">
      <c r="A14" s="60" t="s">
        <v>20</v>
      </c>
      <c r="C14" s="11">
        <v>0</v>
      </c>
      <c r="E14" s="11">
        <v>34521089901</v>
      </c>
      <c r="G14" s="11">
        <v>0</v>
      </c>
      <c r="I14" s="14">
        <v>34521089901</v>
      </c>
      <c r="K14" s="140">
        <f>I14/درآمد!$K$14</f>
        <v>2.3830041128501536E-2</v>
      </c>
      <c r="M14" s="49">
        <v>0</v>
      </c>
      <c r="N14" s="33"/>
      <c r="O14" s="49">
        <v>56244665153</v>
      </c>
      <c r="P14" s="33"/>
      <c r="Q14" s="49">
        <v>0</v>
      </c>
      <c r="R14" s="33"/>
      <c r="S14" s="49">
        <v>56244665153</v>
      </c>
      <c r="U14" s="140">
        <f>S14/درآمد!$E$14</f>
        <v>8.4176007093803608E-3</v>
      </c>
    </row>
    <row r="15" spans="1:21" x14ac:dyDescent="0.45">
      <c r="A15" s="60" t="s">
        <v>168</v>
      </c>
      <c r="C15" s="11">
        <v>0</v>
      </c>
      <c r="E15" s="11">
        <v>24609409120</v>
      </c>
      <c r="G15" s="11">
        <v>0</v>
      </c>
      <c r="I15" s="14">
        <v>24609409120</v>
      </c>
      <c r="K15" s="140">
        <f>I15/درآمد!$K$14</f>
        <v>1.6987969764556386E-2</v>
      </c>
      <c r="M15" s="49">
        <v>0</v>
      </c>
      <c r="N15" s="33"/>
      <c r="O15" s="49">
        <v>25458525126</v>
      </c>
      <c r="P15" s="33"/>
      <c r="Q15" s="49">
        <v>0</v>
      </c>
      <c r="R15" s="33"/>
      <c r="S15" s="49">
        <v>25458525126</v>
      </c>
      <c r="U15" s="140">
        <f>S15/درآمد!$E$14</f>
        <v>3.8101337891770686E-3</v>
      </c>
    </row>
    <row r="16" spans="1:21" x14ac:dyDescent="0.45">
      <c r="A16" s="60" t="s">
        <v>169</v>
      </c>
      <c r="C16" s="11">
        <v>0</v>
      </c>
      <c r="E16" s="11">
        <v>5350371840</v>
      </c>
      <c r="G16" s="11">
        <v>0</v>
      </c>
      <c r="I16" s="14">
        <v>5350371840</v>
      </c>
      <c r="K16" s="140">
        <f>I16/درآمد!$K$14</f>
        <v>3.6933822589501454E-3</v>
      </c>
      <c r="M16" s="49">
        <v>0</v>
      </c>
      <c r="N16" s="33"/>
      <c r="O16" s="49">
        <v>5380604955</v>
      </c>
      <c r="P16" s="33"/>
      <c r="Q16" s="49">
        <v>0</v>
      </c>
      <c r="R16" s="33"/>
      <c r="S16" s="49">
        <v>5380604955</v>
      </c>
      <c r="U16" s="140">
        <f>S16/درآمد!$E$14</f>
        <v>8.052636452345861E-4</v>
      </c>
    </row>
    <row r="17" spans="1:24" x14ac:dyDescent="0.45">
      <c r="A17" s="86" t="s">
        <v>181</v>
      </c>
      <c r="C17" s="11">
        <v>0</v>
      </c>
      <c r="E17" s="11">
        <v>459160000</v>
      </c>
      <c r="G17" s="11">
        <v>0</v>
      </c>
      <c r="I17" s="14">
        <v>459160000</v>
      </c>
      <c r="K17" s="140">
        <f>I17/درآمد!$K$14</f>
        <v>3.1695991395236351E-4</v>
      </c>
      <c r="M17" s="49">
        <v>0</v>
      </c>
      <c r="N17" s="33"/>
      <c r="O17" s="49">
        <v>459160000</v>
      </c>
      <c r="P17" s="33"/>
      <c r="Q17" s="49">
        <v>0</v>
      </c>
      <c r="R17" s="33"/>
      <c r="S17" s="49">
        <v>459160000</v>
      </c>
      <c r="U17" s="140">
        <f>S17/درآمد!$E$14</f>
        <v>6.8718082527564523E-5</v>
      </c>
      <c r="X17" s="142"/>
    </row>
    <row r="18" spans="1:24" ht="21" x14ac:dyDescent="0.45">
      <c r="A18" s="126" t="s">
        <v>162</v>
      </c>
      <c r="C18" s="36">
        <f>SUM(C10:C17)</f>
        <v>0</v>
      </c>
      <c r="E18" s="36">
        <f>SUM(E10:E17)</f>
        <v>20007785804</v>
      </c>
      <c r="G18" s="36">
        <f>SUM(G10:G17)</f>
        <v>0</v>
      </c>
      <c r="I18" s="36">
        <f>SUM(I10:I17)</f>
        <v>20007785804</v>
      </c>
      <c r="K18" s="143">
        <f>SUM(K10:K17)</f>
        <v>1.3811451491447777E-2</v>
      </c>
      <c r="M18" s="36">
        <f>SUM(M10:M17)</f>
        <v>0</v>
      </c>
      <c r="O18" s="36">
        <f>SUM(O10:O17)</f>
        <v>68344098519</v>
      </c>
      <c r="Q18" s="36">
        <f>SUM(Q10:Q17)</f>
        <v>0</v>
      </c>
      <c r="S18" s="36">
        <f>SUM(S10:S17)</f>
        <v>68344098519</v>
      </c>
      <c r="U18" s="112">
        <f>SUM(U10:U17)</f>
        <v>1.0228407096220582E-2</v>
      </c>
    </row>
  </sheetData>
  <sortState ref="A10:U17">
    <sortCondition descending="1" ref="S10:S17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آقای آقاتقی</cp:lastModifiedBy>
  <cp:lastPrinted>2025-05-24T12:55:22Z</cp:lastPrinted>
  <dcterms:created xsi:type="dcterms:W3CDTF">2024-08-28T07:34:27Z</dcterms:created>
  <dcterms:modified xsi:type="dcterms:W3CDTF">2025-08-30T13:37:19Z</dcterms:modified>
</cp:coreProperties>
</file>