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89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سهام" sheetId="2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externalReferences>
    <externalReference r:id="rId19"/>
  </externalReferences>
  <definedNames>
    <definedName name="_xlnm._FilterDatabase" localSheetId="4" hidden="1">اوراق!$A$10:$AK$24</definedName>
    <definedName name="_xlnm._FilterDatabase" localSheetId="16" hidden="1">'درآمد ناشی از فروش'!$S$9:$AI$9</definedName>
    <definedName name="_xlnm._FilterDatabase" localSheetId="14" hidden="1">'سود اوراق بهادار'!$A$9:$S$24</definedName>
    <definedName name="_xlnm._FilterDatabase" localSheetId="1" hidden="1">سهام!#REF!</definedName>
    <definedName name="_xlnm.Print_Area" localSheetId="4">اوراق!$A$1:$AK$26</definedName>
    <definedName name="_xlnm.Print_Area" localSheetId="5">'تعدیل قیمت'!$A$1:$N$19</definedName>
    <definedName name="_xlnm.Print_Area" localSheetId="6">درآمد!$A$1:$J$16</definedName>
    <definedName name="_xlnm.Print_Area" localSheetId="10">'درآمد سپرده بانکی'!$A$1:$J$13</definedName>
    <definedName name="_xlnm.Print_Area" localSheetId="9">'درآمد سرمایه گذاری در اوراق'!$A$1:$U$35</definedName>
    <definedName name="_xlnm.Print_Area" localSheetId="7">'درآمد سرمایه گذاری در سهام'!$A$1:$V$14</definedName>
    <definedName name="_xlnm.Print_Area" localSheetId="8">'درآمد سرمایه گذاری در صندوق'!$A$1:$U$21</definedName>
    <definedName name="_xlnm.Print_Area" localSheetId="17">'درآمد ناشی از تغییر قیمت اوراق'!$A$1:$R$33</definedName>
    <definedName name="_xlnm.Print_Area" localSheetId="16">'درآمد ناشی از فروش'!$A$1:$Q$21</definedName>
    <definedName name="_xlnm.Print_Area" localSheetId="11">'سایر درآمدها'!$A$1:$E$11</definedName>
    <definedName name="_xlnm.Print_Area" localSheetId="3">'سپرده '!$A$1:$K$11</definedName>
    <definedName name="_xlnm.Print_Area" localSheetId="14">'سود اوراق بهادار'!$A$1:$S$31</definedName>
    <definedName name="_xlnm.Print_Area" localSheetId="15">'سود سپرده بانکی'!$A$1:$N$11</definedName>
    <definedName name="_xlnm.Print_Area" localSheetId="13">'سود سهام'!$A$1:$S$11</definedName>
    <definedName name="_xlnm.Print_Area" localSheetId="1">سهام!$A$1:$Y$15</definedName>
    <definedName name="_xlnm.Print_Area" localSheetId="0">'صورت وضعیت'!$A$1:$C$19</definedName>
    <definedName name="_xlnm.Print_Area" localSheetId="12">'مبالغ تخصیصی اوراق'!$A$1:$H$16</definedName>
    <definedName name="_xlnm.Print_Area" localSheetId="2">'واحدهای صندوق'!$A$1:$Y$21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1" l="1"/>
  <c r="E9" i="13"/>
  <c r="I9" i="13"/>
  <c r="AI25" i="5"/>
  <c r="K13" i="8"/>
  <c r="E12" i="8"/>
  <c r="V31" i="5"/>
  <c r="Q32" i="21" l="1"/>
  <c r="G32" i="21"/>
  <c r="G10" i="13"/>
  <c r="E19" i="10"/>
  <c r="I19" i="10"/>
  <c r="O19" i="10"/>
  <c r="S19" i="10"/>
  <c r="S13" i="9"/>
  <c r="O13" i="9"/>
  <c r="E32" i="21"/>
  <c r="I32" i="21"/>
  <c r="M32" i="21"/>
  <c r="O32" i="21"/>
  <c r="C10" i="14" l="1"/>
  <c r="W20" i="4"/>
  <c r="Y16" i="4"/>
  <c r="Y18" i="4"/>
  <c r="Y13" i="4"/>
  <c r="Y12" i="4"/>
  <c r="Y14" i="4"/>
  <c r="Y15" i="4"/>
  <c r="Y19" i="4"/>
  <c r="Y17" i="4"/>
  <c r="I12" i="6"/>
  <c r="I13" i="6"/>
  <c r="I14" i="6"/>
  <c r="I15" i="6"/>
  <c r="I16" i="6"/>
  <c r="I17" i="6"/>
  <c r="I18" i="6"/>
  <c r="I11" i="6"/>
  <c r="U20" i="4"/>
  <c r="E13" i="9"/>
  <c r="M30" i="17" l="1"/>
  <c r="K30" i="17"/>
  <c r="I30" i="17"/>
  <c r="O30" i="17"/>
  <c r="S30" i="17"/>
  <c r="Q20" i="19"/>
  <c r="E20" i="19"/>
  <c r="G20" i="19"/>
  <c r="I20" i="19"/>
  <c r="E13" i="22"/>
  <c r="E14" i="22"/>
  <c r="C31" i="11"/>
  <c r="E31" i="11"/>
  <c r="G31" i="11"/>
  <c r="I31" i="11"/>
  <c r="M31" i="11"/>
  <c r="O31" i="11"/>
  <c r="Q31" i="11"/>
  <c r="S31" i="11"/>
  <c r="C10" i="13"/>
  <c r="E10" i="14"/>
  <c r="K10" i="8"/>
  <c r="AK19" i="5"/>
  <c r="AK10" i="5"/>
  <c r="AK11" i="5"/>
  <c r="W25" i="5"/>
  <c r="AA25" i="5"/>
  <c r="K20" i="4"/>
  <c r="O20" i="4"/>
  <c r="G20" i="4"/>
  <c r="E20" i="4"/>
  <c r="O11" i="2"/>
  <c r="E11" i="2"/>
  <c r="G11" i="2"/>
  <c r="K11" i="2"/>
  <c r="U11" i="2"/>
  <c r="W11" i="2"/>
  <c r="Y10" i="2"/>
  <c r="Y11" i="2" s="1"/>
  <c r="M10" i="24" l="1"/>
  <c r="S10" i="24"/>
  <c r="Q10" i="24"/>
  <c r="O10" i="24"/>
  <c r="K10" i="24"/>
  <c r="I10" i="24"/>
  <c r="O6" i="24"/>
  <c r="AK14" i="5"/>
  <c r="K9" i="23"/>
  <c r="Y11" i="4"/>
  <c r="AK12" i="5"/>
  <c r="AK13" i="5"/>
  <c r="AK15" i="5"/>
  <c r="AK23" i="5"/>
  <c r="AK21" i="5"/>
  <c r="AK20" i="5"/>
  <c r="AK22" i="5"/>
  <c r="AK24" i="5"/>
  <c r="AK17" i="5"/>
  <c r="AK16" i="5"/>
  <c r="AK18" i="5"/>
  <c r="Q30" i="17"/>
  <c r="Y20" i="4" l="1"/>
  <c r="I13" i="9"/>
  <c r="K9" i="8" s="1"/>
  <c r="AK25" i="5"/>
  <c r="E9" i="8"/>
  <c r="I9" i="8" s="1"/>
  <c r="K10" i="23"/>
  <c r="I10" i="23"/>
  <c r="G10" i="23"/>
  <c r="E10" i="23"/>
  <c r="C10" i="23"/>
  <c r="AG25" i="5"/>
  <c r="S25" i="5"/>
  <c r="Q25" i="5"/>
  <c r="C13" i="9"/>
  <c r="M13" i="9"/>
  <c r="C19" i="10"/>
  <c r="M19" i="10"/>
  <c r="K12" i="8"/>
  <c r="I12" i="8"/>
  <c r="E13" i="8"/>
  <c r="I13" i="8" s="1"/>
  <c r="C10" i="18"/>
  <c r="E10" i="18"/>
  <c r="G10" i="18"/>
  <c r="I10" i="18"/>
  <c r="K10" i="18"/>
  <c r="M10" i="18"/>
  <c r="M20" i="19"/>
  <c r="O20" i="19"/>
  <c r="K6" i="21" l="1"/>
  <c r="K6" i="19"/>
  <c r="I6" i="18"/>
  <c r="O6" i="17"/>
  <c r="G6" i="13"/>
  <c r="M6" i="11"/>
  <c r="M6" i="10"/>
  <c r="I10" i="13" l="1"/>
  <c r="E10" i="13" l="1"/>
  <c r="A3" i="8" l="1"/>
  <c r="A3" i="10"/>
  <c r="A3" i="14"/>
  <c r="A3" i="21"/>
  <c r="A3" i="19"/>
  <c r="A3" i="18"/>
  <c r="E6" i="14"/>
  <c r="A3" i="9" l="1"/>
  <c r="C8" i="6"/>
  <c r="A3" i="5"/>
  <c r="O6" i="5"/>
  <c r="AC6" i="5"/>
  <c r="Q7" i="4"/>
  <c r="C7" i="4"/>
  <c r="A3" i="4"/>
  <c r="A3" i="2"/>
  <c r="G19" i="10" l="1"/>
  <c r="Q13" i="9"/>
  <c r="G13" i="9"/>
  <c r="Q19" i="10"/>
  <c r="A3" i="22"/>
  <c r="A3" i="13"/>
  <c r="A3" i="11"/>
  <c r="K11" i="8" l="1"/>
  <c r="E11" i="8"/>
  <c r="E8" i="22"/>
  <c r="A2" i="22"/>
  <c r="I11" i="8" l="1"/>
  <c r="K14" i="8"/>
  <c r="E10" i="8"/>
  <c r="K11" i="10" l="1"/>
  <c r="K10" i="10"/>
  <c r="I10" i="8"/>
  <c r="I14" i="8" s="1"/>
  <c r="E14" i="8"/>
  <c r="K29" i="11"/>
  <c r="K27" i="11"/>
  <c r="K12" i="11"/>
  <c r="K10" i="11"/>
  <c r="K30" i="11"/>
  <c r="K22" i="11"/>
  <c r="K15" i="11"/>
  <c r="K14" i="11"/>
  <c r="K18" i="11"/>
  <c r="K21" i="11"/>
  <c r="K28" i="11"/>
  <c r="K25" i="11"/>
  <c r="K17" i="11"/>
  <c r="K13" i="11"/>
  <c r="K24" i="11"/>
  <c r="K20" i="11"/>
  <c r="K19" i="11"/>
  <c r="K23" i="11"/>
  <c r="K26" i="11"/>
  <c r="K11" i="11"/>
  <c r="K16" i="11"/>
  <c r="L10" i="8"/>
  <c r="K12" i="10"/>
  <c r="K16" i="10"/>
  <c r="K13" i="10"/>
  <c r="K17" i="10"/>
  <c r="K14" i="10"/>
  <c r="K15" i="10"/>
  <c r="K18" i="10"/>
  <c r="K11" i="9"/>
  <c r="K10" i="9"/>
  <c r="L13" i="8"/>
  <c r="K12" i="9"/>
  <c r="L12" i="8"/>
  <c r="L9" i="8"/>
  <c r="L11" i="8"/>
  <c r="G13" i="8" l="1"/>
  <c r="G12" i="8"/>
  <c r="G10" i="8"/>
  <c r="G9" i="8"/>
  <c r="G11" i="8"/>
  <c r="U18" i="10"/>
  <c r="U17" i="10"/>
  <c r="U11" i="10"/>
  <c r="U12" i="10"/>
  <c r="U13" i="10"/>
  <c r="U10" i="10"/>
  <c r="K13" i="9"/>
  <c r="K31" i="11"/>
  <c r="K19" i="10"/>
  <c r="U10" i="11"/>
  <c r="U16" i="11"/>
  <c r="U14" i="11"/>
  <c r="U24" i="11"/>
  <c r="L14" i="8"/>
  <c r="U16" i="10"/>
  <c r="U14" i="10"/>
  <c r="U15" i="10"/>
  <c r="U11" i="9"/>
  <c r="U18" i="11"/>
  <c r="U12" i="9"/>
  <c r="U10" i="9"/>
  <c r="U20" i="11"/>
  <c r="U21" i="11"/>
  <c r="U25" i="11"/>
  <c r="U22" i="11"/>
  <c r="U15" i="11"/>
  <c r="U12" i="11"/>
  <c r="U17" i="11"/>
  <c r="U23" i="11"/>
  <c r="U30" i="11"/>
  <c r="U19" i="11"/>
  <c r="U13" i="11"/>
  <c r="U27" i="11"/>
  <c r="U28" i="11"/>
  <c r="U29" i="11"/>
  <c r="U26" i="11"/>
  <c r="U11" i="11"/>
  <c r="G14" i="8" l="1"/>
  <c r="U19" i="10"/>
  <c r="U13" i="9"/>
  <c r="U31" i="11"/>
</calcChain>
</file>

<file path=xl/sharedStrings.xml><?xml version="1.0" encoding="utf-8"?>
<sst xmlns="http://schemas.openxmlformats.org/spreadsheetml/2006/main" count="598" uniqueCount="189">
  <si>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</si>
  <si>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</si>
  <si>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</si>
  <si>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</si>
  <si>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</si>
  <si>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</si>
  <si>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</si>
  <si>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</si>
  <si>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</si>
  <si>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</si>
  <si>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</si>
  <si>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</si>
  <si>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</si>
  <si>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</si>
  <si>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</si>
  <si>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</si>
  <si>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</si>
  <si>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</si>
  <si>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</si>
  <si>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</si>
  <si>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</si>
  <si>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</si>
  <si>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</si>
  <si>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</si>
  <si>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</si>
  <si>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</si>
  <si>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</si>
  <si>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</si>
  <si>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</si>
  <si>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</si>
  <si>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</si>
  <si>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</si>
  <si>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</si>
  <si>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</si>
  <si>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</si>
  <si>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</si>
  <si>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</si>
  <si>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</si>
  <si>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</si>
  <si>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</si>
  <si>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</si>
  <si>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</si>
  <si>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</si>
  <si>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</si>
  <si>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</si>
  <si>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</si>
  <si>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</si>
  <si>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</si>
  <si>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</si>
  <si>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</si>
  <si>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</si>
  <si>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</si>
  <si>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</si>
  <si>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</si>
  <si>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</si>
  <si>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</si>
  <si>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</si>
  <si>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</si>
  <si>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</si>
  <si>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</si>
  <si>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</si>
  <si>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</si>
  <si>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</si>
  <si>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</si>
  <si>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</si>
  <si>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</si>
  <si>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</si>
  <si>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</si>
  <si>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</si>
  <si>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</si>
  <si>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</si>
  <si>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</si>
  <si>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</si>
  <si>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</si>
  <si>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</si>
  <si>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</si>
  <si>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</si>
  <si>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</si>
  <si>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</si>
  <si>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</si>
  <si>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</si>
  <si>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</si>
  <si>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</si>
  <si>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</si>
  <si>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</si>
  <si>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</si>
  <si>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</si>
  <si>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</si>
  <si>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</si>
  <si>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</si>
  <si>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</si>
  <si>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</si>
  <si>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</si>
  <si>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</si>
  <si>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</si>
  <si>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</si>
  <si>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</si>
  <si>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</si>
  <si>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</si>
  <si>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</si>
  <si>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</si>
  <si>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</si>
  <si>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</si>
  <si>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</si>
  <si>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</si>
  <si>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</si>
  <si>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</si>
  <si>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</si>
  <si>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</si>
  <si>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</si>
  <si>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</si>
  <si>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</si>
  <si>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</si>
  <si>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</si>
  <si>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</si>
  <si>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</si>
  <si>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</si>
  <si>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</si>
  <si>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</si>
  <si>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</si>
  <si>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</si>
  <si>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</si>
  <si>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</si>
  <si>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</si>
  <si>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</si>
  <si>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</si>
  <si>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</si>
  <si>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</si>
  <si>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</si>
  <si>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</si>
  <si>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</si>
  <si>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</si>
  <si>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</si>
  <si>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</si>
  <si>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</si>
  <si>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</si>
  <si>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</si>
  <si>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</si>
  <si>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</si>
  <si>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</si>
  <si>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</si>
  <si>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</si>
  <si>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</si>
  <si>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</si>
  <si>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</si>
  <si>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</si>
  <si>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</si>
  <si>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</si>
  <si>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</si>
  <si>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</si>
  <si>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</si>
  <si>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</si>
  <si>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</si>
  <si>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</si>
  <si>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</si>
  <si>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</si>
  <si>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</si>
  <si>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</si>
  <si>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</si>
  <si>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</si>
  <si>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</si>
  <si>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</si>
  <si>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</si>
  <si>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1404/04/31</t>
  </si>
  <si>
    <t>صندوق اهرمی جهش-واحدهای عادی</t>
  </si>
  <si>
    <t>صندوق س.پشتوانه طلا زمرد بیدار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</si>
  <si>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</si>
  <si>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</si>
  <si>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</si>
  <si>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</si>
  <si>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</si>
  <si>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</si>
  <si>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</si>
  <si>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</si>
  <si>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1404/05/31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</si>
  <si>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</si>
  <si>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</si>
  <si>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</si>
  <si>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</si>
  <si>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</si>
  <si>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</si>
  <si>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</si>
  <si>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برای ماه منتهی به 1404/06/31</t>
  </si>
  <si>
    <t>1404/06/31</t>
  </si>
  <si>
    <t>از ابتدای سال مالی تا پایان شهریور 1404</t>
  </si>
  <si>
    <t>صندوق س.پشتوانه طلای جام زرین</t>
  </si>
  <si>
    <t>قطار شهری شهرداری تبریز</t>
  </si>
  <si>
    <t>قطار شهری شهرداری تهران</t>
  </si>
  <si>
    <t>قطار شهری شهردادری تهران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</si>
</sst>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-_ر_ي_ا_ل_ ;_ * #,##0.00\-_ر_ي_ا_ل_ ;_ * &quot;-&quot;??_-_ر_ي_ا_ل_ ;_ @_ "/>
    <numFmt numFmtId="164" formatCode="#,###;\(#,###\);\-"/>
    <numFmt numFmtId="165" formatCode="#,###.0000;\(#,###.0000\);\-"/>
    <numFmt numFmtId="166" formatCode=";;;"/>
    <numFmt numFmtId="167" formatCode="#,###.00000;\(#,###.00000\);\-"/>
    <numFmt numFmtId="168" formatCode="#,##0.0000_);\(#,##0.0000\)"/>
    <numFmt numFmtId="169" formatCode="_ * #,##0_-_ر_ي_ا_ل_ ;_ * #,##0\-_ر_ي_ا_ل_ ;_ * &quot;-&quot;??_-_ر_ي_ا_ل_ ;_ @_ "/>
    <numFmt numFmtId="170" formatCode="0.00%;\(0.00%\);\-"/>
    <numFmt numFmtId="171" formatCode="_(* #,##0_);_(* \(#,##0\);_(* &quot;-&quot;??_);_(@_)"/>
  </numFmts>
  <fonts count="18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3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169" fontId="13" fillId="0" borderId="0" xfId="1" applyNumberFormat="1" applyFont="1" applyFill="1" applyBorder="1" applyAlignment="1">
      <alignment horizontal="center" vertical="center"/>
    </xf>
    <xf numFmtId="170" fontId="3" fillId="0" borderId="3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/>
    </xf>
    <xf numFmtId="170" fontId="3" fillId="0" borderId="3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center" wrapText="1"/>
    </xf>
    <xf numFmtId="170" fontId="3" fillId="0" borderId="7" xfId="6" applyNumberFormat="1" applyFont="1" applyFill="1" applyBorder="1" applyAlignment="1">
      <alignment horizontal="center" vertical="center"/>
    </xf>
    <xf numFmtId="170" fontId="3" fillId="0" borderId="3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Fill="1" applyBorder="1" applyAlignment="1">
      <alignment horizontal="center" vertical="center"/>
    </xf>
    <xf numFmtId="170" fontId="3" fillId="0" borderId="8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70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70" fontId="3" fillId="0" borderId="8" xfId="6" applyNumberFormat="1" applyFont="1" applyFill="1" applyBorder="1" applyAlignment="1">
      <alignment horizontal="center" vertical="center"/>
    </xf>
    <xf numFmtId="170" fontId="4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5" fontId="4" fillId="0" borderId="0" xfId="0" applyNumberFormat="1" applyFont="1" applyFill="1" applyAlignment="1">
      <alignment horizontal="left"/>
    </xf>
    <xf numFmtId="170" fontId="3" fillId="0" borderId="7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9" fontId="4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horizontal="right"/>
    </xf>
    <xf numFmtId="169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7" fontId="1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1" fontId="17" fillId="2" borderId="0" xfId="1" applyNumberFormat="1" applyFont="1" applyFill="1"/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/>
    </xf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1465263\Desktop\&#1711;&#1586;&#1575;&#1585;&#1588;%20&#1662;&#1585;&#1578;&#1601;&#1608;%20&#1582;&#1585;&#1583;&#1575;&#1583;1403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G11" sqref="G11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182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7"/>
  <sheetViews>
    <sheetView rightToLeft="1" view="pageBreakPreview" topLeftCell="A10" zoomScale="91" zoomScaleNormal="100" zoomScaleSheetLayoutView="91" workbookViewId="0">
      <selection activeCell="Z12" sqref="Z12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0.5703125" style="11" customWidth="1"/>
    <col min="10" max="10" width="0.85546875" style="11" customWidth="1"/>
    <col min="11" max="11" width="8.7109375" style="134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38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21" customHeight="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1" ht="21" customHeight="1" x14ac:dyDescent="0.45">
      <c r="A3" s="168" t="str">
        <f>سهام!A3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5" spans="1:21" ht="21" customHeight="1" x14ac:dyDescent="0.45">
      <c r="A5" s="175" t="s">
        <v>154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6" spans="1:21" ht="21" customHeight="1" x14ac:dyDescent="0.45">
      <c r="C6" s="165" t="s">
        <v>59</v>
      </c>
      <c r="D6" s="165"/>
      <c r="E6" s="165"/>
      <c r="F6" s="165"/>
      <c r="G6" s="165"/>
      <c r="H6" s="165"/>
      <c r="I6" s="165"/>
      <c r="J6" s="165"/>
      <c r="K6" s="165"/>
      <c r="M6" s="165" t="str">
        <f>'درآمد سرمایه گذاری در سهام'!M6</f>
        <v>از ابتدای سال مالی تا پایان شهریور 1404</v>
      </c>
      <c r="N6" s="165"/>
      <c r="O6" s="165"/>
      <c r="P6" s="165"/>
      <c r="Q6" s="165"/>
      <c r="R6" s="165"/>
      <c r="S6" s="165"/>
      <c r="T6" s="165"/>
      <c r="U6" s="165"/>
    </row>
    <row r="7" spans="1:21" ht="21" customHeight="1" x14ac:dyDescent="0.45">
      <c r="A7" s="164" t="s">
        <v>65</v>
      </c>
      <c r="C7" s="174" t="s">
        <v>66</v>
      </c>
      <c r="D7" s="70"/>
      <c r="E7" s="174" t="s">
        <v>62</v>
      </c>
      <c r="F7" s="70"/>
      <c r="G7" s="174" t="s">
        <v>63</v>
      </c>
      <c r="H7" s="70"/>
      <c r="I7" s="176" t="s">
        <v>13</v>
      </c>
      <c r="J7" s="176"/>
      <c r="K7" s="176"/>
      <c r="M7" s="174" t="s">
        <v>66</v>
      </c>
      <c r="N7" s="70"/>
      <c r="O7" s="174" t="s">
        <v>62</v>
      </c>
      <c r="P7" s="70"/>
      <c r="Q7" s="174" t="s">
        <v>63</v>
      </c>
      <c r="R7" s="70"/>
      <c r="S7" s="176" t="s">
        <v>13</v>
      </c>
      <c r="T7" s="176"/>
      <c r="U7" s="176"/>
    </row>
    <row r="8" spans="1:21" ht="63" x14ac:dyDescent="0.45">
      <c r="A8" s="165"/>
      <c r="C8" s="165"/>
      <c r="E8" s="165"/>
      <c r="G8" s="165"/>
      <c r="I8" s="8" t="s">
        <v>46</v>
      </c>
      <c r="J8" s="135"/>
      <c r="K8" s="103" t="s">
        <v>52</v>
      </c>
      <c r="M8" s="165"/>
      <c r="O8" s="165"/>
      <c r="Q8" s="165"/>
      <c r="S8" s="8" t="s">
        <v>46</v>
      </c>
      <c r="T8" s="135"/>
      <c r="U8" s="103" t="s">
        <v>52</v>
      </c>
    </row>
    <row r="9" spans="1:21" ht="21" customHeight="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60" t="s">
        <v>104</v>
      </c>
      <c r="C10" s="33">
        <v>66935723139</v>
      </c>
      <c r="D10" s="33"/>
      <c r="E10" s="33">
        <v>31480631101</v>
      </c>
      <c r="F10" s="33"/>
      <c r="G10" s="33">
        <v>0</v>
      </c>
      <c r="H10" s="33"/>
      <c r="I10" s="33">
        <v>98416354240</v>
      </c>
      <c r="J10" s="33"/>
      <c r="K10" s="133">
        <f>I10/درآمد!$K$14</f>
        <v>5.515951075204166E-2</v>
      </c>
      <c r="L10" s="33"/>
      <c r="M10" s="33">
        <v>458480119148</v>
      </c>
      <c r="N10" s="33"/>
      <c r="O10" s="33">
        <v>77181096390</v>
      </c>
      <c r="P10" s="33"/>
      <c r="Q10" s="33">
        <v>0</v>
      </c>
      <c r="R10" s="33"/>
      <c r="S10" s="33">
        <v>535661215538</v>
      </c>
      <c r="U10" s="140">
        <f>S10/درآمد!$E$14</f>
        <v>6.3269730311569447E-2</v>
      </c>
    </row>
    <row r="11" spans="1:21" ht="21" customHeight="1" x14ac:dyDescent="0.45">
      <c r="A11" s="60" t="s">
        <v>121</v>
      </c>
      <c r="C11" s="33">
        <v>83885917801</v>
      </c>
      <c r="D11" s="33"/>
      <c r="E11" s="33">
        <v>0</v>
      </c>
      <c r="F11" s="33"/>
      <c r="G11" s="33">
        <v>0</v>
      </c>
      <c r="H11" s="33"/>
      <c r="I11" s="33">
        <v>83885917801</v>
      </c>
      <c r="J11" s="33"/>
      <c r="K11" s="133">
        <f>I11/درآمد!$K$14</f>
        <v>4.7015622765352524E-2</v>
      </c>
      <c r="L11" s="33"/>
      <c r="M11" s="33">
        <v>504222657490</v>
      </c>
      <c r="N11" s="33"/>
      <c r="O11" s="33">
        <v>-543750000</v>
      </c>
      <c r="P11" s="33"/>
      <c r="Q11" s="33">
        <v>0</v>
      </c>
      <c r="R11" s="33"/>
      <c r="S11" s="33">
        <v>503678907490</v>
      </c>
      <c r="U11" s="140">
        <f>S11/درآمد!$E$14</f>
        <v>5.949213367727485E-2</v>
      </c>
    </row>
    <row r="12" spans="1:21" ht="21" customHeight="1" x14ac:dyDescent="0.45">
      <c r="A12" s="60" t="s">
        <v>96</v>
      </c>
      <c r="C12" s="33">
        <v>75094271684</v>
      </c>
      <c r="D12" s="33"/>
      <c r="E12" s="33">
        <v>14462178254</v>
      </c>
      <c r="F12" s="33"/>
      <c r="G12" s="33">
        <v>0</v>
      </c>
      <c r="H12" s="33"/>
      <c r="I12" s="33">
        <v>89556449938</v>
      </c>
      <c r="J12" s="33"/>
      <c r="K12" s="133">
        <f>I12/درآمد!$K$14</f>
        <v>5.0193791483306542E-2</v>
      </c>
      <c r="L12" s="33"/>
      <c r="M12" s="33">
        <v>485035585977</v>
      </c>
      <c r="N12" s="33"/>
      <c r="O12" s="33">
        <v>-94258128617</v>
      </c>
      <c r="P12" s="33"/>
      <c r="Q12" s="33">
        <v>0</v>
      </c>
      <c r="R12" s="33"/>
      <c r="S12" s="33">
        <v>390777457360</v>
      </c>
      <c r="U12" s="140">
        <f>S12/درآمد!$E$14</f>
        <v>4.6156756587604895E-2</v>
      </c>
    </row>
    <row r="13" spans="1:21" ht="21" customHeight="1" x14ac:dyDescent="0.45">
      <c r="A13" s="37" t="s">
        <v>114</v>
      </c>
      <c r="C13" s="33">
        <v>41389807810</v>
      </c>
      <c r="D13" s="33"/>
      <c r="E13" s="33">
        <v>29356678137</v>
      </c>
      <c r="F13" s="33"/>
      <c r="G13" s="33">
        <v>0</v>
      </c>
      <c r="H13" s="33"/>
      <c r="I13" s="33">
        <v>70746485947</v>
      </c>
      <c r="J13" s="33"/>
      <c r="K13" s="133">
        <f>I13/درآمد!$K$14</f>
        <v>3.9651352485039079E-2</v>
      </c>
      <c r="L13" s="33"/>
      <c r="M13" s="33">
        <v>282583232077</v>
      </c>
      <c r="N13" s="33"/>
      <c r="O13" s="33">
        <v>95138952938</v>
      </c>
      <c r="P13" s="33"/>
      <c r="Q13" s="33">
        <v>0</v>
      </c>
      <c r="R13" s="33"/>
      <c r="S13" s="33">
        <v>377722185015</v>
      </c>
      <c r="U13" s="140">
        <f>S13/درآمد!$E$14</f>
        <v>4.4614730515057099E-2</v>
      </c>
    </row>
    <row r="14" spans="1:21" ht="21" customHeight="1" x14ac:dyDescent="0.45">
      <c r="A14" s="37" t="s">
        <v>103</v>
      </c>
      <c r="C14" s="33">
        <v>30881920801</v>
      </c>
      <c r="D14" s="33"/>
      <c r="E14" s="33">
        <v>37009810755</v>
      </c>
      <c r="F14" s="33"/>
      <c r="G14" s="33">
        <v>0</v>
      </c>
      <c r="H14" s="33"/>
      <c r="I14" s="33">
        <v>67891731556</v>
      </c>
      <c r="J14" s="33"/>
      <c r="K14" s="133">
        <f>I14/درآمد!$K$14</f>
        <v>3.8051345486803799E-2</v>
      </c>
      <c r="L14" s="33"/>
      <c r="M14" s="33">
        <v>211527508244</v>
      </c>
      <c r="N14" s="33"/>
      <c r="O14" s="33">
        <v>90730592898</v>
      </c>
      <c r="P14" s="33"/>
      <c r="Q14" s="33">
        <v>0</v>
      </c>
      <c r="R14" s="33"/>
      <c r="S14" s="33">
        <v>302258101142</v>
      </c>
      <c r="U14" s="140">
        <f>S14/درآمد!$E$14</f>
        <v>3.5701275337872151E-2</v>
      </c>
    </row>
    <row r="15" spans="1:21" ht="21" customHeight="1" x14ac:dyDescent="0.45">
      <c r="A15" s="60" t="s">
        <v>91</v>
      </c>
      <c r="C15" s="33">
        <v>41298609893</v>
      </c>
      <c r="D15" s="33"/>
      <c r="E15" s="33">
        <v>0</v>
      </c>
      <c r="F15" s="33"/>
      <c r="G15" s="33">
        <v>0</v>
      </c>
      <c r="H15" s="33"/>
      <c r="I15" s="33">
        <v>41298609893</v>
      </c>
      <c r="J15" s="33"/>
      <c r="K15" s="133">
        <f>I15/درآمد!$K$14</f>
        <v>2.3146672461388948E-2</v>
      </c>
      <c r="L15" s="33"/>
      <c r="M15" s="33">
        <v>284389965610</v>
      </c>
      <c r="N15" s="33"/>
      <c r="O15" s="33">
        <v>0</v>
      </c>
      <c r="P15" s="33"/>
      <c r="Q15" s="33">
        <v>0</v>
      </c>
      <c r="R15" s="33"/>
      <c r="S15" s="33">
        <v>284389965610</v>
      </c>
      <c r="U15" s="140">
        <f>S15/درآمد!$E$14</f>
        <v>3.3590776979045181E-2</v>
      </c>
    </row>
    <row r="16" spans="1:21" ht="21" customHeight="1" x14ac:dyDescent="0.45">
      <c r="A16" s="60" t="s">
        <v>94</v>
      </c>
      <c r="C16" s="33">
        <v>39426246766</v>
      </c>
      <c r="D16" s="33"/>
      <c r="E16" s="33">
        <v>0</v>
      </c>
      <c r="F16" s="33"/>
      <c r="G16" s="33">
        <v>0</v>
      </c>
      <c r="H16" s="33"/>
      <c r="I16" s="33">
        <v>39426246766</v>
      </c>
      <c r="J16" s="33"/>
      <c r="K16" s="133">
        <f>I16/درآمد!$K$14</f>
        <v>2.2097267260058024E-2</v>
      </c>
      <c r="L16" s="33"/>
      <c r="M16" s="33">
        <v>277088452415</v>
      </c>
      <c r="N16" s="33"/>
      <c r="O16" s="33">
        <v>0</v>
      </c>
      <c r="P16" s="33"/>
      <c r="Q16" s="33">
        <v>0</v>
      </c>
      <c r="R16" s="33"/>
      <c r="S16" s="33">
        <v>277088452415</v>
      </c>
      <c r="U16" s="140">
        <f>S16/درآمد!$E$14</f>
        <v>3.2728357305352666E-2</v>
      </c>
    </row>
    <row r="17" spans="1:21" ht="21" customHeight="1" x14ac:dyDescent="0.45">
      <c r="A17" s="60" t="s">
        <v>122</v>
      </c>
      <c r="C17" s="33">
        <v>49835108520</v>
      </c>
      <c r="D17" s="33"/>
      <c r="E17" s="33">
        <v>-71547829604</v>
      </c>
      <c r="F17" s="33"/>
      <c r="G17" s="33">
        <v>0</v>
      </c>
      <c r="H17" s="33"/>
      <c r="I17" s="33">
        <v>-21712721084</v>
      </c>
      <c r="J17" s="33"/>
      <c r="K17" s="133">
        <f>I17/درآمد!$K$14</f>
        <v>-1.2169350118053911E-2</v>
      </c>
      <c r="L17" s="33"/>
      <c r="M17" s="33">
        <v>252421579079</v>
      </c>
      <c r="N17" s="33"/>
      <c r="O17" s="33">
        <v>21929765081</v>
      </c>
      <c r="P17" s="33"/>
      <c r="Q17" s="33">
        <v>1864205080</v>
      </c>
      <c r="R17" s="33"/>
      <c r="S17" s="33">
        <v>276215549240</v>
      </c>
      <c r="U17" s="140">
        <f>S17/درآمد!$E$14</f>
        <v>3.2625254174365494E-2</v>
      </c>
    </row>
    <row r="18" spans="1:21" ht="21" customHeight="1" x14ac:dyDescent="0.45">
      <c r="A18" s="60" t="s">
        <v>34</v>
      </c>
      <c r="C18" s="33">
        <v>0</v>
      </c>
      <c r="D18" s="33"/>
      <c r="E18" s="33">
        <v>0</v>
      </c>
      <c r="F18" s="33"/>
      <c r="G18" s="33">
        <v>0</v>
      </c>
      <c r="H18" s="33"/>
      <c r="I18" s="33">
        <v>0</v>
      </c>
      <c r="J18" s="33"/>
      <c r="K18" s="133">
        <f>I18/درآمد!$K$14</f>
        <v>0</v>
      </c>
      <c r="L18" s="33"/>
      <c r="M18" s="33">
        <v>156899942683</v>
      </c>
      <c r="N18" s="33"/>
      <c r="O18" s="33">
        <v>0</v>
      </c>
      <c r="P18" s="33"/>
      <c r="Q18" s="33">
        <v>74623166100</v>
      </c>
      <c r="R18" s="33"/>
      <c r="S18" s="33">
        <v>231523108783</v>
      </c>
      <c r="U18" s="140">
        <f>S18/درآمد!$E$14</f>
        <v>2.7346397739258017E-2</v>
      </c>
    </row>
    <row r="19" spans="1:21" ht="21" customHeight="1" x14ac:dyDescent="0.45">
      <c r="A19" s="60" t="s">
        <v>127</v>
      </c>
      <c r="C19" s="33">
        <v>51854569474</v>
      </c>
      <c r="D19" s="33"/>
      <c r="E19" s="33">
        <v>0</v>
      </c>
      <c r="F19" s="33"/>
      <c r="G19" s="33">
        <v>0</v>
      </c>
      <c r="H19" s="33"/>
      <c r="I19" s="33">
        <v>51854569474</v>
      </c>
      <c r="J19" s="33"/>
      <c r="K19" s="133">
        <f>I19/درآمد!$K$14</f>
        <v>2.9062981498669201E-2</v>
      </c>
      <c r="L19" s="33"/>
      <c r="M19" s="33">
        <v>216428448652</v>
      </c>
      <c r="N19" s="33"/>
      <c r="O19" s="33">
        <v>-362500000</v>
      </c>
      <c r="P19" s="33"/>
      <c r="Q19" s="33">
        <v>0</v>
      </c>
      <c r="R19" s="33"/>
      <c r="S19" s="33">
        <v>216065948652</v>
      </c>
      <c r="U19" s="140">
        <f>S19/درآمد!$E$14</f>
        <v>2.5520672216291278E-2</v>
      </c>
    </row>
    <row r="20" spans="1:21" ht="21" customHeight="1" x14ac:dyDescent="0.45">
      <c r="A20" s="60" t="s">
        <v>29</v>
      </c>
      <c r="C20" s="33">
        <v>0</v>
      </c>
      <c r="D20" s="33"/>
      <c r="E20" s="33">
        <v>0</v>
      </c>
      <c r="F20" s="33"/>
      <c r="G20" s="33">
        <v>0</v>
      </c>
      <c r="H20" s="33"/>
      <c r="I20" s="33">
        <v>0</v>
      </c>
      <c r="J20" s="33"/>
      <c r="K20" s="133">
        <f>I20/درآمد!$K$14</f>
        <v>0</v>
      </c>
      <c r="L20" s="33"/>
      <c r="M20" s="33">
        <v>174365525181</v>
      </c>
      <c r="N20" s="33"/>
      <c r="O20" s="33">
        <v>0</v>
      </c>
      <c r="P20" s="33"/>
      <c r="Q20" s="33">
        <v>231875000</v>
      </c>
      <c r="R20" s="33"/>
      <c r="S20" s="33">
        <v>174597400181</v>
      </c>
      <c r="U20" s="140">
        <f>S20/درآمد!$E$14</f>
        <v>2.0622606420100945E-2</v>
      </c>
    </row>
    <row r="21" spans="1:21" ht="21" customHeight="1" x14ac:dyDescent="0.45">
      <c r="A21" s="60" t="s">
        <v>178</v>
      </c>
      <c r="C21" s="33">
        <v>138947945180</v>
      </c>
      <c r="D21" s="33"/>
      <c r="E21" s="33">
        <v>0</v>
      </c>
      <c r="F21" s="33"/>
      <c r="G21" s="33">
        <v>0</v>
      </c>
      <c r="H21" s="33"/>
      <c r="I21" s="33">
        <v>138947945180</v>
      </c>
      <c r="J21" s="33"/>
      <c r="K21" s="133">
        <f>I21/درآمد!$K$14</f>
        <v>7.7876291347269325E-2</v>
      </c>
      <c r="L21" s="33"/>
      <c r="M21" s="33">
        <v>162690410929</v>
      </c>
      <c r="N21" s="33"/>
      <c r="O21" s="33">
        <v>0</v>
      </c>
      <c r="P21" s="33"/>
      <c r="Q21" s="33">
        <v>0</v>
      </c>
      <c r="R21" s="33"/>
      <c r="S21" s="33">
        <v>162690410929</v>
      </c>
      <c r="U21" s="140">
        <f>S21/درآمد!$E$14</f>
        <v>1.9216210031965667E-2</v>
      </c>
    </row>
    <row r="22" spans="1:21" ht="21" customHeight="1" x14ac:dyDescent="0.45">
      <c r="A22" s="60" t="s">
        <v>177</v>
      </c>
      <c r="C22" s="33">
        <v>138947945180</v>
      </c>
      <c r="D22" s="33"/>
      <c r="E22" s="33">
        <v>0</v>
      </c>
      <c r="F22" s="33"/>
      <c r="G22" s="33">
        <v>0</v>
      </c>
      <c r="H22" s="33"/>
      <c r="I22" s="33">
        <v>138947945180</v>
      </c>
      <c r="J22" s="33"/>
      <c r="K22" s="133">
        <f>I22/درآمد!$K$14</f>
        <v>7.7876291347269325E-2</v>
      </c>
      <c r="L22" s="33"/>
      <c r="M22" s="33">
        <v>161358904080</v>
      </c>
      <c r="N22" s="33"/>
      <c r="O22" s="33">
        <v>0</v>
      </c>
      <c r="P22" s="33"/>
      <c r="Q22" s="33">
        <v>0</v>
      </c>
      <c r="R22" s="33"/>
      <c r="S22" s="33">
        <v>161358904080</v>
      </c>
      <c r="U22" s="140">
        <f>S22/درآمد!$E$14</f>
        <v>1.9058938837411055E-2</v>
      </c>
    </row>
    <row r="23" spans="1:21" ht="21" customHeight="1" x14ac:dyDescent="0.45">
      <c r="A23" s="60" t="s">
        <v>35</v>
      </c>
      <c r="C23" s="33">
        <v>12283154757</v>
      </c>
      <c r="D23" s="33"/>
      <c r="E23" s="33">
        <v>0</v>
      </c>
      <c r="F23" s="33"/>
      <c r="G23" s="33">
        <v>0</v>
      </c>
      <c r="H23" s="33"/>
      <c r="I23" s="33">
        <v>12283154757</v>
      </c>
      <c r="J23" s="33"/>
      <c r="K23" s="133">
        <f>I23/درآمد!$K$14</f>
        <v>6.884351814491001E-3</v>
      </c>
      <c r="L23" s="33"/>
      <c r="M23" s="33">
        <v>107135898982</v>
      </c>
      <c r="N23" s="33"/>
      <c r="O23" s="33">
        <v>0</v>
      </c>
      <c r="P23" s="33"/>
      <c r="Q23" s="33">
        <v>0</v>
      </c>
      <c r="R23" s="33"/>
      <c r="S23" s="33">
        <v>107135898982</v>
      </c>
      <c r="U23" s="140">
        <f>S23/درآمد!$E$14</f>
        <v>1.2654377876640989E-2</v>
      </c>
    </row>
    <row r="24" spans="1:21" ht="21" customHeight="1" x14ac:dyDescent="0.45">
      <c r="A24" s="60" t="s">
        <v>105</v>
      </c>
      <c r="C24" s="33">
        <v>10051249918</v>
      </c>
      <c r="D24" s="33"/>
      <c r="E24" s="33">
        <v>12045716318</v>
      </c>
      <c r="F24" s="33"/>
      <c r="G24" s="33">
        <v>0</v>
      </c>
      <c r="H24" s="33"/>
      <c r="I24" s="33">
        <v>22096966236</v>
      </c>
      <c r="J24" s="33"/>
      <c r="K24" s="133">
        <f>I24/درآمد!$K$14</f>
        <v>1.2384708375904815E-2</v>
      </c>
      <c r="L24" s="33"/>
      <c r="M24" s="33">
        <v>68846619465</v>
      </c>
      <c r="N24" s="33"/>
      <c r="O24" s="33">
        <v>29530412642</v>
      </c>
      <c r="P24" s="33"/>
      <c r="Q24" s="33">
        <v>0</v>
      </c>
      <c r="R24" s="33"/>
      <c r="S24" s="33">
        <v>98377032107</v>
      </c>
      <c r="U24" s="140">
        <f>S24/درآمد!$E$14</f>
        <v>1.1619822585084929E-2</v>
      </c>
    </row>
    <row r="25" spans="1:21" ht="21" customHeight="1" x14ac:dyDescent="0.45">
      <c r="A25" s="37" t="s">
        <v>95</v>
      </c>
      <c r="C25" s="33">
        <v>0</v>
      </c>
      <c r="D25" s="33"/>
      <c r="E25" s="33">
        <v>0</v>
      </c>
      <c r="F25" s="33"/>
      <c r="G25" s="33">
        <v>0</v>
      </c>
      <c r="H25" s="33"/>
      <c r="I25" s="33">
        <v>0</v>
      </c>
      <c r="J25" s="33"/>
      <c r="K25" s="133">
        <f>I25/درآمد!$K$14</f>
        <v>0</v>
      </c>
      <c r="L25" s="33"/>
      <c r="M25" s="33">
        <v>22643324384</v>
      </c>
      <c r="N25" s="33"/>
      <c r="O25" s="33">
        <v>0</v>
      </c>
      <c r="P25" s="33"/>
      <c r="Q25" s="33">
        <v>65577651640</v>
      </c>
      <c r="R25" s="33"/>
      <c r="S25" s="33">
        <v>88220976024</v>
      </c>
      <c r="U25" s="140">
        <f>S25/درآمد!$E$14</f>
        <v>1.042023801416316E-2</v>
      </c>
    </row>
    <row r="26" spans="1:21" ht="21" customHeight="1" x14ac:dyDescent="0.45">
      <c r="A26" s="60" t="s">
        <v>113</v>
      </c>
      <c r="C26" s="33">
        <v>0</v>
      </c>
      <c r="D26" s="33"/>
      <c r="E26" s="33">
        <v>0</v>
      </c>
      <c r="F26" s="33"/>
      <c r="G26" s="33">
        <v>0</v>
      </c>
      <c r="H26" s="33"/>
      <c r="I26" s="33">
        <v>0</v>
      </c>
      <c r="J26" s="33"/>
      <c r="K26" s="133">
        <f>I26/درآمد!$K$14</f>
        <v>0</v>
      </c>
      <c r="L26" s="33"/>
      <c r="M26" s="33">
        <v>46415055412</v>
      </c>
      <c r="N26" s="33"/>
      <c r="O26" s="33">
        <v>0</v>
      </c>
      <c r="P26" s="33"/>
      <c r="Q26" s="33">
        <v>16675010928</v>
      </c>
      <c r="R26" s="33"/>
      <c r="S26" s="33">
        <v>63090066340</v>
      </c>
      <c r="U26" s="140">
        <f>S26/درآمد!$E$14</f>
        <v>7.4518956513618499E-3</v>
      </c>
    </row>
    <row r="27" spans="1:21" ht="21" customHeight="1" x14ac:dyDescent="0.45">
      <c r="A27" s="37" t="s">
        <v>176</v>
      </c>
      <c r="C27" s="33">
        <v>70460576032</v>
      </c>
      <c r="D27" s="33"/>
      <c r="E27" s="33">
        <v>0</v>
      </c>
      <c r="F27" s="33"/>
      <c r="G27" s="33">
        <v>0</v>
      </c>
      <c r="H27" s="33"/>
      <c r="I27" s="33">
        <v>70460576032</v>
      </c>
      <c r="J27" s="33"/>
      <c r="K27" s="133">
        <f>I27/درآمد!$K$14</f>
        <v>3.9491108274081019E-2</v>
      </c>
      <c r="L27" s="33"/>
      <c r="M27" s="33">
        <v>123733057567</v>
      </c>
      <c r="N27" s="33"/>
      <c r="O27" s="33">
        <v>-67831021394</v>
      </c>
      <c r="P27" s="33"/>
      <c r="Q27" s="33">
        <v>1870686034</v>
      </c>
      <c r="R27" s="33"/>
      <c r="S27" s="33">
        <v>57772722207</v>
      </c>
      <c r="U27" s="140">
        <f>S27/درآمد!$E$14</f>
        <v>6.8238364984683176E-3</v>
      </c>
    </row>
    <row r="28" spans="1:21" ht="21" customHeight="1" x14ac:dyDescent="0.45">
      <c r="A28" s="60" t="s">
        <v>31</v>
      </c>
      <c r="C28" s="33">
        <v>9862704216</v>
      </c>
      <c r="D28" s="33"/>
      <c r="E28" s="33">
        <v>-14486161406</v>
      </c>
      <c r="F28" s="33"/>
      <c r="G28" s="33">
        <v>0</v>
      </c>
      <c r="H28" s="33"/>
      <c r="I28" s="33">
        <v>-4623457190</v>
      </c>
      <c r="J28" s="33"/>
      <c r="K28" s="133">
        <f>I28/درآمد!$K$14</f>
        <v>-2.5913135936888503E-3</v>
      </c>
      <c r="L28" s="33"/>
      <c r="M28" s="33">
        <v>71108491313</v>
      </c>
      <c r="N28" s="33"/>
      <c r="O28" s="33">
        <v>-17071546140</v>
      </c>
      <c r="P28" s="33"/>
      <c r="Q28" s="33">
        <v>0</v>
      </c>
      <c r="R28" s="33"/>
      <c r="S28" s="33">
        <v>54036945173</v>
      </c>
      <c r="U28" s="140">
        <f>S28/درآمد!$E$14</f>
        <v>6.382584455966153E-3</v>
      </c>
    </row>
    <row r="29" spans="1:21" ht="21" customHeight="1" x14ac:dyDescent="0.45">
      <c r="A29" s="60" t="s">
        <v>112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v>0</v>
      </c>
      <c r="J29" s="33"/>
      <c r="K29" s="133">
        <f>I29/درآمد!$K$14</f>
        <v>0</v>
      </c>
      <c r="L29" s="33"/>
      <c r="M29" s="33">
        <v>11290528897</v>
      </c>
      <c r="N29" s="33"/>
      <c r="O29" s="33">
        <v>0</v>
      </c>
      <c r="P29" s="33"/>
      <c r="Q29" s="33">
        <v>38714798700</v>
      </c>
      <c r="R29" s="33"/>
      <c r="S29" s="33">
        <v>50005327597</v>
      </c>
      <c r="U29" s="140">
        <f>S29/درآمد!$E$14</f>
        <v>5.9063891493921833E-3</v>
      </c>
    </row>
    <row r="30" spans="1:21" ht="21" customHeight="1" x14ac:dyDescent="0.45">
      <c r="A30" s="85" t="s">
        <v>28</v>
      </c>
      <c r="C30" s="33">
        <v>0</v>
      </c>
      <c r="D30" s="33"/>
      <c r="E30" s="33">
        <v>0</v>
      </c>
      <c r="F30" s="33"/>
      <c r="G30" s="33">
        <v>0</v>
      </c>
      <c r="H30" s="33"/>
      <c r="I30" s="33">
        <v>0</v>
      </c>
      <c r="J30" s="33"/>
      <c r="K30" s="133">
        <f>I30/درآمد!$K$14</f>
        <v>0</v>
      </c>
      <c r="L30" s="33"/>
      <c r="M30" s="33">
        <v>0</v>
      </c>
      <c r="N30" s="33"/>
      <c r="O30" s="33">
        <v>0</v>
      </c>
      <c r="P30" s="33"/>
      <c r="Q30" s="33">
        <v>6467979319</v>
      </c>
      <c r="R30" s="33"/>
      <c r="S30" s="33">
        <v>6467979319</v>
      </c>
      <c r="U30" s="140">
        <f>S30/درآمد!$E$14</f>
        <v>7.6396665523548223E-4</v>
      </c>
    </row>
    <row r="31" spans="1:21" ht="21" customHeight="1" x14ac:dyDescent="0.45">
      <c r="A31" s="122" t="s">
        <v>159</v>
      </c>
      <c r="C31" s="81">
        <f>SUM(C10:C30)</f>
        <v>861155751171</v>
      </c>
      <c r="D31" s="33"/>
      <c r="E31" s="81">
        <f>SUM(E10:E30)</f>
        <v>38321023555</v>
      </c>
      <c r="F31" s="33"/>
      <c r="G31" s="81">
        <f>SUM(G10:G30)</f>
        <v>0</v>
      </c>
      <c r="H31" s="33"/>
      <c r="I31" s="81">
        <f>SUM(I10:I30)</f>
        <v>899476774726</v>
      </c>
      <c r="J31" s="33"/>
      <c r="K31" s="108">
        <f>SUM(K10:K30)</f>
        <v>0.50413063163993244</v>
      </c>
      <c r="L31" s="33"/>
      <c r="M31" s="81">
        <f>SUM(M10:M30)</f>
        <v>4078665307585</v>
      </c>
      <c r="N31" s="33"/>
      <c r="O31" s="81">
        <f>SUM(O10:O30)</f>
        <v>134443873798</v>
      </c>
      <c r="P31" s="33"/>
      <c r="Q31" s="81">
        <f>SUM(Q10:Q30)</f>
        <v>206025372801</v>
      </c>
      <c r="R31" s="33"/>
      <c r="S31" s="81">
        <f>SUM(S10:S30)</f>
        <v>4419134554184</v>
      </c>
      <c r="U31" s="108">
        <f>SUM(U10:U30)</f>
        <v>0.52196695101948187</v>
      </c>
    </row>
    <row r="36" spans="5:17" ht="21" customHeight="1" x14ac:dyDescent="0.45">
      <c r="Q36" s="154"/>
    </row>
    <row r="37" spans="5:17" ht="21" customHeight="1" x14ac:dyDescent="0.45">
      <c r="E37" s="141"/>
      <c r="Q37" s="141"/>
    </row>
  </sheetData>
  <sortState ref="A10:U30">
    <sortCondition descending="1" ref="S10:S30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N12" sqref="N12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14.28515625" style="5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13" ht="2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</row>
    <row r="3" spans="1:13" ht="21" x14ac:dyDescent="0.45">
      <c r="A3" s="168" t="str">
        <f>سهام!A3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</row>
    <row r="5" spans="1:13" ht="21" x14ac:dyDescent="0.45">
      <c r="A5" s="175" t="s">
        <v>158</v>
      </c>
      <c r="B5" s="175"/>
      <c r="C5" s="175"/>
      <c r="D5" s="175"/>
      <c r="E5" s="175"/>
      <c r="F5" s="175"/>
      <c r="G5" s="175"/>
      <c r="H5" s="175"/>
      <c r="I5" s="175"/>
    </row>
    <row r="6" spans="1:13" ht="21" x14ac:dyDescent="0.45">
      <c r="C6" s="165" t="s">
        <v>59</v>
      </c>
      <c r="D6" s="165"/>
      <c r="E6" s="165"/>
      <c r="G6" s="165" t="str">
        <f>'درآمد سرمایه گذاری در سهام'!M6</f>
        <v>از ابتدای سال مالی تا پایان شهریور 1404</v>
      </c>
      <c r="H6" s="165"/>
      <c r="I6" s="165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60" t="s">
        <v>134</v>
      </c>
      <c r="C9" s="32">
        <v>607878036560</v>
      </c>
      <c r="D9" s="32"/>
      <c r="E9" s="89">
        <f>C9/درآمد!K14</f>
        <v>0.34069800037292353</v>
      </c>
      <c r="F9" s="32"/>
      <c r="G9" s="32">
        <v>3354575492391</v>
      </c>
      <c r="H9" s="32"/>
      <c r="I9" s="89">
        <f>G9/درآمد!E14</f>
        <v>0.39622634709554072</v>
      </c>
      <c r="K9" s="13"/>
      <c r="L9" s="13"/>
      <c r="M9" s="13"/>
    </row>
    <row r="10" spans="1:13" s="45" customFormat="1" ht="21" x14ac:dyDescent="0.55000000000000004">
      <c r="A10" s="35" t="s">
        <v>159</v>
      </c>
      <c r="C10" s="84">
        <f>SUM(C9:C9)</f>
        <v>607878036560</v>
      </c>
      <c r="D10" s="58"/>
      <c r="E10" s="159">
        <f>SUM(E9:E9)</f>
        <v>0.34069800037292353</v>
      </c>
      <c r="F10" s="58"/>
      <c r="G10" s="84">
        <f>SUM(G9)</f>
        <v>3354575492391</v>
      </c>
      <c r="H10" s="58"/>
      <c r="I10" s="159">
        <f>I9</f>
        <v>0.39622634709554072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10"/>
  <sheetViews>
    <sheetView rightToLeft="1" view="pageBreakPreview" zoomScale="145" zoomScaleNormal="100" zoomScaleSheetLayoutView="145" workbookViewId="0">
      <selection activeCell="J16" sqref="J16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68" t="s">
        <v>0</v>
      </c>
      <c r="B1" s="168"/>
      <c r="C1" s="168"/>
      <c r="D1" s="168"/>
      <c r="E1" s="168"/>
    </row>
    <row r="2" spans="1:5" ht="21.75" customHeight="1" x14ac:dyDescent="0.45">
      <c r="A2" s="168" t="s">
        <v>49</v>
      </c>
      <c r="B2" s="168"/>
      <c r="C2" s="168"/>
      <c r="D2" s="168"/>
      <c r="E2" s="168"/>
    </row>
    <row r="3" spans="1:5" ht="21.75" customHeight="1" x14ac:dyDescent="0.45">
      <c r="A3" s="168" t="str">
        <f>'صورت وضعیت'!B12</f>
        <v>برای ماه منتهی به 1404/06/31</v>
      </c>
      <c r="B3" s="168"/>
      <c r="C3" s="168"/>
      <c r="D3" s="168"/>
      <c r="E3" s="168"/>
    </row>
    <row r="5" spans="1:5" ht="21.75" customHeight="1" x14ac:dyDescent="0.45">
      <c r="A5" s="175" t="s">
        <v>138</v>
      </c>
      <c r="B5" s="175"/>
      <c r="C5" s="175"/>
      <c r="D5" s="175"/>
      <c r="E5" s="175"/>
    </row>
    <row r="6" spans="1:5" ht="21.75" customHeight="1" x14ac:dyDescent="0.45">
      <c r="A6" s="27"/>
      <c r="C6" s="28" t="s">
        <v>59</v>
      </c>
      <c r="E6" s="29" t="str">
        <f>سهام!Q6</f>
        <v>1404/06/31</v>
      </c>
    </row>
    <row r="7" spans="1:5" ht="21.75" customHeight="1" x14ac:dyDescent="0.45">
      <c r="A7" s="20"/>
      <c r="C7" s="20" t="s">
        <v>145</v>
      </c>
      <c r="E7" s="20" t="s">
        <v>145</v>
      </c>
    </row>
    <row r="8" spans="1:5" ht="21.75" customHeight="1" x14ac:dyDescent="0.45">
      <c r="A8" s="161" t="s">
        <v>102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162" t="s">
        <v>57</v>
      </c>
      <c r="B9" s="27"/>
      <c r="C9" s="2">
        <v>0</v>
      </c>
      <c r="D9" s="27"/>
      <c r="E9" s="2">
        <v>150773750</v>
      </c>
    </row>
    <row r="10" spans="1:5" ht="21.75" customHeight="1" x14ac:dyDescent="0.45">
      <c r="A10" s="35" t="s">
        <v>159</v>
      </c>
      <c r="C10" s="83">
        <f>SUM(C8:C9)</f>
        <v>0</v>
      </c>
      <c r="E10" s="83">
        <f>SUM(E8:E9)</f>
        <v>880890505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6"/>
  <sheetViews>
    <sheetView rightToLeft="1" view="pageBreakPreview" topLeftCell="A4" zoomScaleNormal="100" zoomScaleSheetLayoutView="100" workbookViewId="0">
      <selection activeCell="I19" sqref="I19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89" t="s">
        <v>0</v>
      </c>
      <c r="B1" s="189"/>
      <c r="C1" s="189"/>
      <c r="D1" s="189"/>
      <c r="E1" s="189"/>
      <c r="F1" s="189"/>
      <c r="G1" s="189"/>
      <c r="H1" s="189"/>
    </row>
    <row r="2" spans="1:10" ht="21" x14ac:dyDescent="0.45">
      <c r="A2" s="189" t="str">
        <f>'[1]سود اوراق بهادار و سپرده بانکی'!A3:S3</f>
        <v>صورت وضعیت درآمدها</v>
      </c>
      <c r="B2" s="189"/>
      <c r="C2" s="189"/>
      <c r="D2" s="189"/>
      <c r="E2" s="189"/>
      <c r="F2" s="189"/>
      <c r="G2" s="189"/>
      <c r="H2" s="189"/>
    </row>
    <row r="3" spans="1:10" ht="21" x14ac:dyDescent="0.45">
      <c r="A3" s="189" t="str">
        <f>سهام!A3</f>
        <v>برای ماه منتهی به 1404/06/31</v>
      </c>
      <c r="B3" s="189"/>
      <c r="C3" s="189"/>
      <c r="D3" s="189"/>
      <c r="E3" s="189"/>
      <c r="F3" s="189"/>
      <c r="G3" s="189"/>
      <c r="H3" s="189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190" t="s">
        <v>67</v>
      </c>
      <c r="B5" s="190"/>
      <c r="C5" s="190"/>
      <c r="D5" s="190"/>
      <c r="E5" s="190"/>
      <c r="F5" s="190"/>
      <c r="G5" s="190"/>
      <c r="H5" s="190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f>D8*1000000</f>
        <v>500000000000</v>
      </c>
      <c r="F8" s="4">
        <v>2806093557</v>
      </c>
      <c r="G8" s="95">
        <v>0.23</v>
      </c>
      <c r="H8" s="95">
        <v>0.4002</v>
      </c>
      <c r="I8" s="99">
        <v>90519147</v>
      </c>
      <c r="J8" s="99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10921555967</v>
      </c>
      <c r="G9" s="95">
        <v>0.23</v>
      </c>
      <c r="H9" s="95">
        <v>0.35499999999999998</v>
      </c>
      <c r="I9" s="99">
        <v>352308257</v>
      </c>
      <c r="J9" s="99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12433972590</v>
      </c>
      <c r="G10" s="95">
        <v>0.23</v>
      </c>
      <c r="H10" s="95">
        <v>0.36</v>
      </c>
      <c r="I10" s="99">
        <v>371506849</v>
      </c>
      <c r="J10" s="99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23909917801</v>
      </c>
      <c r="G11" s="95">
        <v>0.23</v>
      </c>
      <c r="H11" s="95">
        <v>0.35199999999999998</v>
      </c>
      <c r="I11" s="99">
        <v>771287671</v>
      </c>
      <c r="J11" s="99"/>
    </row>
    <row r="12" spans="1:10" ht="37.5" x14ac:dyDescent="0.45">
      <c r="A12" s="4" t="s">
        <v>89</v>
      </c>
      <c r="B12" s="4" t="s">
        <v>71</v>
      </c>
      <c r="C12" s="4" t="s">
        <v>161</v>
      </c>
      <c r="D12" s="25">
        <v>2000000</v>
      </c>
      <c r="E12" s="4">
        <v>2000000000000</v>
      </c>
      <c r="F12" s="4">
        <v>14143813674</v>
      </c>
      <c r="G12" s="95">
        <v>0.23</v>
      </c>
      <c r="H12" s="95">
        <v>0.35200570225715633</v>
      </c>
      <c r="I12" s="99">
        <v>456252054</v>
      </c>
      <c r="J12" s="99"/>
    </row>
    <row r="13" spans="1:10" ht="37.5" customHeight="1" x14ac:dyDescent="0.45">
      <c r="A13" s="4" t="s">
        <v>89</v>
      </c>
      <c r="B13" s="4" t="s">
        <v>71</v>
      </c>
      <c r="C13" s="4" t="s">
        <v>176</v>
      </c>
      <c r="D13" s="25">
        <v>3200000</v>
      </c>
      <c r="E13" s="4">
        <f>D13*1000000</f>
        <v>3200000000000</v>
      </c>
      <c r="F13" s="4">
        <v>11485714272</v>
      </c>
      <c r="G13" s="95">
        <v>0.23</v>
      </c>
      <c r="H13" s="95">
        <v>0.37</v>
      </c>
      <c r="I13" s="99">
        <v>370506912</v>
      </c>
      <c r="J13" s="99"/>
    </row>
    <row r="14" spans="1:10" ht="44.25" customHeight="1" x14ac:dyDescent="0.45">
      <c r="A14" s="4" t="s">
        <v>89</v>
      </c>
      <c r="B14" s="4" t="s">
        <v>71</v>
      </c>
      <c r="C14" s="4" t="s">
        <v>186</v>
      </c>
      <c r="D14" s="25">
        <v>5000000</v>
      </c>
      <c r="E14" s="4">
        <f>D14*1000000</f>
        <v>5000000000000</v>
      </c>
      <c r="F14" s="52">
        <v>41276712319</v>
      </c>
      <c r="G14" s="95">
        <v>0.23</v>
      </c>
      <c r="H14" s="95">
        <v>0.37</v>
      </c>
      <c r="I14" s="99">
        <v>1331506849</v>
      </c>
      <c r="J14" s="99"/>
    </row>
    <row r="15" spans="1:10" ht="34.5" customHeight="1" x14ac:dyDescent="0.45">
      <c r="A15" s="4" t="s">
        <v>89</v>
      </c>
      <c r="B15" s="4" t="s">
        <v>71</v>
      </c>
      <c r="C15" s="147" t="s">
        <v>187</v>
      </c>
      <c r="D15" s="25">
        <v>5000000</v>
      </c>
      <c r="E15" s="4">
        <v>5000000000000</v>
      </c>
      <c r="F15" s="4">
        <v>41276712319</v>
      </c>
      <c r="G15" s="95">
        <v>0.23</v>
      </c>
      <c r="H15" s="95">
        <v>0.37</v>
      </c>
      <c r="I15" s="99">
        <v>1331506849</v>
      </c>
      <c r="J15" s="99"/>
    </row>
    <row r="16" spans="1:10" x14ac:dyDescent="0.45">
      <c r="I16" s="148"/>
      <c r="J16" s="13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0"/>
  <sheetViews>
    <sheetView rightToLeft="1" view="pageBreakPreview" zoomScale="85" zoomScaleNormal="100" zoomScaleSheetLayoutView="85" workbookViewId="0">
      <selection activeCell="O19" sqref="O19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ht="21" customHeight="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21" customHeight="1" x14ac:dyDescent="0.45">
      <c r="A3" s="168" t="s">
        <v>182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5" spans="1:19" ht="21" customHeight="1" x14ac:dyDescent="0.45">
      <c r="A5" s="191" t="s">
        <v>61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1:19" ht="21" customHeight="1" x14ac:dyDescent="0.45">
      <c r="A6" s="165" t="s">
        <v>50</v>
      </c>
      <c r="I6" s="165" t="s">
        <v>59</v>
      </c>
      <c r="J6" s="165"/>
      <c r="K6" s="165"/>
      <c r="L6" s="165"/>
      <c r="M6" s="165"/>
      <c r="O6" s="165" t="str">
        <f>'درآمد سرمایه گذاری در سهام'!M6</f>
        <v>از ابتدای سال مالی تا پایان شهریور 1404</v>
      </c>
      <c r="P6" s="165"/>
      <c r="Q6" s="165"/>
      <c r="R6" s="165"/>
      <c r="S6" s="165"/>
    </row>
    <row r="7" spans="1:19" ht="63" x14ac:dyDescent="0.45">
      <c r="A7" s="165"/>
      <c r="C7" s="120" t="s">
        <v>169</v>
      </c>
      <c r="D7" s="6"/>
      <c r="E7" s="120" t="s">
        <v>170</v>
      </c>
      <c r="G7" s="120" t="s">
        <v>171</v>
      </c>
      <c r="I7" s="8" t="s">
        <v>172</v>
      </c>
      <c r="J7" s="53"/>
      <c r="K7" s="8" t="s">
        <v>74</v>
      </c>
      <c r="L7" s="53"/>
      <c r="M7" s="8" t="s">
        <v>173</v>
      </c>
      <c r="O7" s="8" t="s">
        <v>172</v>
      </c>
      <c r="P7" s="53"/>
      <c r="Q7" s="8" t="s">
        <v>74</v>
      </c>
      <c r="R7" s="53"/>
      <c r="S7" s="8" t="s">
        <v>173</v>
      </c>
    </row>
    <row r="8" spans="1:19" ht="21" customHeight="1" x14ac:dyDescent="0.45">
      <c r="A8" s="118"/>
      <c r="C8" s="121"/>
      <c r="D8" s="6"/>
      <c r="E8" s="121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168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15628262384</v>
      </c>
      <c r="P9" s="14"/>
      <c r="Q9" s="14">
        <v>-507478368</v>
      </c>
      <c r="R9" s="14"/>
      <c r="S9" s="14">
        <v>15120784016</v>
      </c>
    </row>
    <row r="10" spans="1:19" ht="21" customHeight="1" x14ac:dyDescent="0.45">
      <c r="A10" s="100" t="s">
        <v>159</v>
      </c>
      <c r="C10" s="1"/>
      <c r="D10" s="1"/>
      <c r="E10" s="14"/>
      <c r="G10" s="118"/>
      <c r="I10" s="36">
        <f>SUM(I9:I9)</f>
        <v>0</v>
      </c>
      <c r="J10" s="32"/>
      <c r="K10" s="36">
        <f>SUM(K9:K9)</f>
        <v>0</v>
      </c>
      <c r="L10" s="32"/>
      <c r="M10" s="36">
        <f>SUM(M9:M9)</f>
        <v>0</v>
      </c>
      <c r="N10" s="32"/>
      <c r="O10" s="36">
        <f>SUM(O9:O9)</f>
        <v>15628262384</v>
      </c>
      <c r="P10" s="32"/>
      <c r="Q10" s="36">
        <f>SUM(Q9:Q9)</f>
        <v>-507478368</v>
      </c>
      <c r="R10" s="32"/>
      <c r="S10" s="36">
        <f>SUM(S9:S9)</f>
        <v>15120784016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0"/>
  <sheetViews>
    <sheetView rightToLeft="1" view="pageBreakPreview" topLeftCell="A6" zoomScale="91" zoomScaleNormal="100" zoomScaleSheetLayoutView="91" workbookViewId="0">
      <selection activeCell="Y32" sqref="Y32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ht="21" customHeight="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21" customHeight="1" x14ac:dyDescent="0.45">
      <c r="A3" s="168" t="s">
        <v>182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5" spans="1:19" ht="21" customHeight="1" x14ac:dyDescent="0.45">
      <c r="A5" s="191" t="s">
        <v>75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1:19" ht="21" customHeight="1" x14ac:dyDescent="0.45">
      <c r="A6" s="165" t="s">
        <v>50</v>
      </c>
      <c r="I6" s="165" t="s">
        <v>59</v>
      </c>
      <c r="J6" s="165"/>
      <c r="K6" s="165"/>
      <c r="L6" s="165"/>
      <c r="M6" s="165"/>
      <c r="O6" s="165" t="str">
        <f>'درآمد سرمایه گذاری در سهام'!M6</f>
        <v>از ابتدای سال مالی تا پایان شهریور 1404</v>
      </c>
      <c r="P6" s="165"/>
      <c r="Q6" s="165"/>
      <c r="R6" s="165"/>
      <c r="S6" s="165"/>
    </row>
    <row r="7" spans="1:19" ht="42" x14ac:dyDescent="0.45">
      <c r="A7" s="165"/>
      <c r="C7" s="21" t="s">
        <v>76</v>
      </c>
      <c r="D7" s="6"/>
      <c r="E7" s="21" t="s">
        <v>25</v>
      </c>
      <c r="G7" s="21" t="s">
        <v>146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181</v>
      </c>
      <c r="G9" s="98"/>
      <c r="I9" s="14">
        <v>607878036560</v>
      </c>
      <c r="J9" s="14">
        <v>0</v>
      </c>
      <c r="K9" s="14">
        <v>-589137230</v>
      </c>
      <c r="L9" s="14">
        <v>0</v>
      </c>
      <c r="M9" s="14">
        <v>607288899330</v>
      </c>
      <c r="N9" s="14">
        <v>0</v>
      </c>
      <c r="O9" s="14">
        <v>3354575492391</v>
      </c>
      <c r="P9" s="14">
        <v>0</v>
      </c>
      <c r="Q9" s="14">
        <v>-1734519074</v>
      </c>
      <c r="R9" s="14">
        <v>0</v>
      </c>
      <c r="S9" s="14">
        <v>3352840973317</v>
      </c>
    </row>
    <row r="10" spans="1:19" ht="21" customHeight="1" x14ac:dyDescent="0.45">
      <c r="A10" s="17" t="s">
        <v>121</v>
      </c>
      <c r="C10" s="23"/>
      <c r="D10" s="23"/>
      <c r="E10" s="54" t="s">
        <v>124</v>
      </c>
      <c r="F10" s="54"/>
      <c r="G10" s="98">
        <v>23</v>
      </c>
      <c r="I10" s="14">
        <v>83885917801</v>
      </c>
      <c r="K10" s="14">
        <v>0</v>
      </c>
      <c r="M10" s="14">
        <v>83885917801</v>
      </c>
      <c r="O10" s="14">
        <v>504222657490</v>
      </c>
      <c r="Q10" s="14">
        <v>0</v>
      </c>
      <c r="S10" s="14">
        <v>504222657490</v>
      </c>
    </row>
    <row r="11" spans="1:19" ht="21" customHeight="1" x14ac:dyDescent="0.45">
      <c r="A11" s="17" t="s">
        <v>96</v>
      </c>
      <c r="C11" s="23"/>
      <c r="D11" s="6"/>
      <c r="E11" s="54" t="s">
        <v>101</v>
      </c>
      <c r="G11" s="98">
        <v>23</v>
      </c>
      <c r="I11" s="14">
        <v>75094271684</v>
      </c>
      <c r="K11" s="14">
        <v>0</v>
      </c>
      <c r="M11" s="14">
        <v>75094271684</v>
      </c>
      <c r="O11" s="14">
        <v>485035585977</v>
      </c>
      <c r="Q11" s="14">
        <v>0</v>
      </c>
      <c r="S11" s="14">
        <v>485035585977</v>
      </c>
    </row>
    <row r="12" spans="1:19" ht="21" customHeight="1" x14ac:dyDescent="0.45">
      <c r="A12" s="1" t="s">
        <v>104</v>
      </c>
      <c r="C12" s="23"/>
      <c r="D12" s="6"/>
      <c r="E12" s="52" t="s">
        <v>107</v>
      </c>
      <c r="G12" s="98">
        <v>18</v>
      </c>
      <c r="I12" s="14">
        <v>66935723139</v>
      </c>
      <c r="K12" s="14">
        <v>0</v>
      </c>
      <c r="M12" s="14">
        <v>66935723139</v>
      </c>
      <c r="O12" s="14">
        <v>458480119148</v>
      </c>
      <c r="Q12" s="14">
        <v>0</v>
      </c>
      <c r="S12" s="14">
        <v>458480119148</v>
      </c>
    </row>
    <row r="13" spans="1:19" ht="21" customHeight="1" x14ac:dyDescent="0.45">
      <c r="A13" s="17" t="s">
        <v>91</v>
      </c>
      <c r="C13" s="6"/>
      <c r="D13" s="6"/>
      <c r="E13" s="52" t="s">
        <v>93</v>
      </c>
      <c r="G13" s="98">
        <v>23</v>
      </c>
      <c r="I13" s="14">
        <v>41298609893</v>
      </c>
      <c r="K13" s="14">
        <v>0</v>
      </c>
      <c r="M13" s="14">
        <v>41298609893</v>
      </c>
      <c r="O13" s="14">
        <v>284389965610</v>
      </c>
      <c r="Q13" s="14">
        <v>0</v>
      </c>
      <c r="S13" s="14">
        <v>284389965610</v>
      </c>
    </row>
    <row r="14" spans="1:19" ht="21" customHeight="1" x14ac:dyDescent="0.45">
      <c r="A14" s="17" t="s">
        <v>114</v>
      </c>
      <c r="C14" s="23"/>
      <c r="D14" s="6"/>
      <c r="E14" s="54" t="s">
        <v>118</v>
      </c>
      <c r="G14" s="98">
        <v>18</v>
      </c>
      <c r="I14" s="14">
        <v>41389807810</v>
      </c>
      <c r="K14" s="14">
        <v>0</v>
      </c>
      <c r="M14" s="14">
        <v>41389807810</v>
      </c>
      <c r="O14" s="14">
        <v>282583232077</v>
      </c>
      <c r="Q14" s="14">
        <v>0</v>
      </c>
      <c r="S14" s="14">
        <v>282583232077</v>
      </c>
    </row>
    <row r="15" spans="1:19" ht="21" customHeight="1" x14ac:dyDescent="0.45">
      <c r="A15" s="17" t="s">
        <v>94</v>
      </c>
      <c r="C15" s="23"/>
      <c r="D15" s="23"/>
      <c r="E15" s="54" t="s">
        <v>98</v>
      </c>
      <c r="F15" s="54"/>
      <c r="G15" s="98">
        <v>23</v>
      </c>
      <c r="I15" s="14">
        <v>39426246766</v>
      </c>
      <c r="K15" s="14">
        <v>0</v>
      </c>
      <c r="M15" s="14">
        <v>39426246766</v>
      </c>
      <c r="O15" s="14">
        <v>277088452415</v>
      </c>
      <c r="Q15" s="14">
        <v>0</v>
      </c>
      <c r="S15" s="14">
        <v>277088452415</v>
      </c>
    </row>
    <row r="16" spans="1:19" ht="21" customHeight="1" x14ac:dyDescent="0.45">
      <c r="A16" s="17" t="s">
        <v>122</v>
      </c>
      <c r="C16" s="23"/>
      <c r="D16" s="23"/>
      <c r="E16" s="54" t="s">
        <v>167</v>
      </c>
      <c r="F16" s="54"/>
      <c r="G16" s="98">
        <v>23</v>
      </c>
      <c r="I16" s="14">
        <v>49835108520</v>
      </c>
      <c r="K16" s="14">
        <v>0</v>
      </c>
      <c r="M16" s="14">
        <v>49835108520</v>
      </c>
      <c r="O16" s="14">
        <v>252421579079</v>
      </c>
      <c r="Q16" s="14">
        <v>0</v>
      </c>
      <c r="S16" s="14">
        <v>252421579079</v>
      </c>
    </row>
    <row r="17" spans="1:19" ht="21" customHeight="1" x14ac:dyDescent="0.45">
      <c r="A17" s="17" t="s">
        <v>127</v>
      </c>
      <c r="C17" s="23"/>
      <c r="D17" s="6"/>
      <c r="E17" s="52" t="s">
        <v>129</v>
      </c>
      <c r="G17" s="98">
        <v>23</v>
      </c>
      <c r="I17" s="14">
        <v>51854569474</v>
      </c>
      <c r="K17" s="14">
        <v>0</v>
      </c>
      <c r="M17" s="14">
        <v>51854569474</v>
      </c>
      <c r="O17" s="14">
        <v>216428448652</v>
      </c>
      <c r="Q17" s="14">
        <v>0</v>
      </c>
      <c r="S17" s="14">
        <v>216428448652</v>
      </c>
    </row>
    <row r="18" spans="1:19" ht="21" customHeight="1" x14ac:dyDescent="0.45">
      <c r="A18" s="1" t="s">
        <v>103</v>
      </c>
      <c r="C18" s="23"/>
      <c r="D18" s="6"/>
      <c r="E18" s="52" t="s">
        <v>107</v>
      </c>
      <c r="G18" s="98">
        <v>18</v>
      </c>
      <c r="I18" s="14">
        <v>30881920801</v>
      </c>
      <c r="K18" s="14"/>
      <c r="M18" s="14">
        <v>30881920801</v>
      </c>
      <c r="O18" s="14">
        <v>211527508244</v>
      </c>
      <c r="Q18" s="14">
        <v>0</v>
      </c>
      <c r="S18" s="14">
        <v>211527508244</v>
      </c>
    </row>
    <row r="19" spans="1:19" ht="21" customHeight="1" x14ac:dyDescent="0.45">
      <c r="A19" s="17" t="s">
        <v>29</v>
      </c>
      <c r="C19" s="6"/>
      <c r="D19" s="23"/>
      <c r="E19" s="54" t="s">
        <v>30</v>
      </c>
      <c r="F19" s="54"/>
      <c r="G19" s="98">
        <v>23</v>
      </c>
      <c r="I19" s="14">
        <v>0</v>
      </c>
      <c r="J19" s="14"/>
      <c r="K19" s="14">
        <v>0</v>
      </c>
      <c r="L19" s="14"/>
      <c r="M19" s="14">
        <v>0</v>
      </c>
      <c r="N19" s="14"/>
      <c r="O19" s="14">
        <v>174365525181</v>
      </c>
      <c r="P19" s="14"/>
      <c r="Q19" s="14">
        <v>0</v>
      </c>
      <c r="R19" s="14"/>
      <c r="S19" s="14">
        <v>174365525181</v>
      </c>
    </row>
    <row r="20" spans="1:19" ht="21" customHeight="1" x14ac:dyDescent="0.45">
      <c r="A20" s="17" t="s">
        <v>178</v>
      </c>
      <c r="C20" s="23"/>
      <c r="D20" s="6"/>
      <c r="E20" s="52" t="s">
        <v>180</v>
      </c>
      <c r="G20" s="98">
        <v>23</v>
      </c>
      <c r="I20" s="14">
        <v>138947945180</v>
      </c>
      <c r="K20" s="14">
        <v>0</v>
      </c>
      <c r="M20" s="14">
        <v>138947945180</v>
      </c>
      <c r="O20" s="14">
        <v>162690410929</v>
      </c>
      <c r="Q20" s="14">
        <v>0</v>
      </c>
      <c r="S20" s="14">
        <v>162690410929</v>
      </c>
    </row>
    <row r="21" spans="1:19" ht="21" customHeight="1" x14ac:dyDescent="0.45">
      <c r="A21" s="17" t="s">
        <v>177</v>
      </c>
      <c r="C21" s="23"/>
      <c r="D21" s="23"/>
      <c r="E21" s="54" t="s">
        <v>180</v>
      </c>
      <c r="F21" s="54"/>
      <c r="G21" s="98">
        <v>23</v>
      </c>
      <c r="I21" s="14">
        <v>138947945180</v>
      </c>
      <c r="J21" s="14"/>
      <c r="K21" s="14">
        <v>0</v>
      </c>
      <c r="L21" s="14"/>
      <c r="M21" s="14">
        <v>138947945180</v>
      </c>
      <c r="N21" s="14"/>
      <c r="O21" s="14">
        <v>161358904080</v>
      </c>
      <c r="P21" s="14"/>
      <c r="Q21" s="14">
        <v>0</v>
      </c>
      <c r="R21" s="14"/>
      <c r="S21" s="14">
        <v>161358904080</v>
      </c>
    </row>
    <row r="22" spans="1:19" ht="21" customHeight="1" x14ac:dyDescent="0.45">
      <c r="A22" s="17" t="s">
        <v>34</v>
      </c>
      <c r="C22" s="23"/>
      <c r="D22" s="23"/>
      <c r="E22" s="54" t="s">
        <v>166</v>
      </c>
      <c r="F22" s="54"/>
      <c r="G22" s="98">
        <v>20.5</v>
      </c>
      <c r="I22" s="14">
        <v>0</v>
      </c>
      <c r="K22" s="14">
        <v>0</v>
      </c>
      <c r="M22" s="14">
        <v>0</v>
      </c>
      <c r="O22" s="14">
        <v>156899942683</v>
      </c>
      <c r="Q22" s="14">
        <v>0</v>
      </c>
      <c r="S22" s="14">
        <v>156899942683</v>
      </c>
    </row>
    <row r="23" spans="1:19" ht="21" customHeight="1" x14ac:dyDescent="0.45">
      <c r="A23" s="17" t="s">
        <v>176</v>
      </c>
      <c r="C23" s="23"/>
      <c r="D23" s="6"/>
      <c r="E23" s="52" t="s">
        <v>179</v>
      </c>
      <c r="G23" s="98">
        <v>23</v>
      </c>
      <c r="I23" s="14">
        <v>70460576032</v>
      </c>
      <c r="K23" s="14">
        <v>0</v>
      </c>
      <c r="M23" s="14">
        <v>70460576032</v>
      </c>
      <c r="O23" s="14">
        <v>123733057567</v>
      </c>
      <c r="Q23" s="14">
        <v>0</v>
      </c>
      <c r="S23" s="14">
        <v>123733057567</v>
      </c>
    </row>
    <row r="24" spans="1:19" ht="21" customHeight="1" x14ac:dyDescent="0.45">
      <c r="A24" s="17" t="s">
        <v>35</v>
      </c>
      <c r="C24" s="23"/>
      <c r="D24" s="6"/>
      <c r="E24" s="54" t="s">
        <v>37</v>
      </c>
      <c r="F24" s="54"/>
      <c r="G24" s="98">
        <v>23</v>
      </c>
      <c r="I24" s="14">
        <v>12283154757</v>
      </c>
      <c r="J24" s="14"/>
      <c r="K24" s="14">
        <v>0</v>
      </c>
      <c r="L24" s="14"/>
      <c r="M24" s="14">
        <v>12283154757</v>
      </c>
      <c r="N24" s="14"/>
      <c r="O24" s="14">
        <v>107135898982</v>
      </c>
      <c r="P24" s="14"/>
      <c r="Q24" s="14">
        <v>0</v>
      </c>
      <c r="R24" s="14"/>
      <c r="S24" s="14">
        <v>107135898982</v>
      </c>
    </row>
    <row r="25" spans="1:19" ht="21" customHeight="1" x14ac:dyDescent="0.45">
      <c r="A25" s="17" t="s">
        <v>31</v>
      </c>
      <c r="C25" s="23"/>
      <c r="D25" s="6"/>
      <c r="E25" s="52" t="s">
        <v>33</v>
      </c>
      <c r="G25" s="98">
        <v>23</v>
      </c>
      <c r="I25" s="14">
        <v>9862704216</v>
      </c>
      <c r="K25" s="14">
        <v>0</v>
      </c>
      <c r="M25" s="14">
        <v>9862704216</v>
      </c>
      <c r="O25" s="14">
        <v>71108491313</v>
      </c>
      <c r="Q25" s="14">
        <v>0</v>
      </c>
      <c r="S25" s="14">
        <v>71108491313</v>
      </c>
    </row>
    <row r="26" spans="1:19" ht="21" customHeight="1" x14ac:dyDescent="0.45">
      <c r="A26" s="17" t="s">
        <v>105</v>
      </c>
      <c r="C26" s="23"/>
      <c r="D26" s="23"/>
      <c r="E26" s="54" t="s">
        <v>108</v>
      </c>
      <c r="F26" s="54"/>
      <c r="G26" s="98">
        <v>18</v>
      </c>
      <c r="I26" s="14">
        <v>10051249918</v>
      </c>
      <c r="J26" s="14"/>
      <c r="K26" s="14">
        <v>0</v>
      </c>
      <c r="L26" s="14"/>
      <c r="M26" s="14">
        <v>10051249918</v>
      </c>
      <c r="N26" s="14"/>
      <c r="O26" s="14">
        <v>68846619465</v>
      </c>
      <c r="P26" s="14"/>
      <c r="Q26" s="14">
        <v>0</v>
      </c>
      <c r="R26" s="14"/>
      <c r="S26" s="14">
        <v>68846619465</v>
      </c>
    </row>
    <row r="27" spans="1:19" ht="21" customHeight="1" x14ac:dyDescent="0.45">
      <c r="A27" s="17" t="s">
        <v>113</v>
      </c>
      <c r="C27" s="23"/>
      <c r="D27" s="23"/>
      <c r="E27" s="54" t="s">
        <v>116</v>
      </c>
      <c r="F27" s="54"/>
      <c r="G27" s="98">
        <v>23</v>
      </c>
      <c r="I27" s="14">
        <v>0</v>
      </c>
      <c r="K27" s="14">
        <v>0</v>
      </c>
      <c r="M27" s="14">
        <v>0</v>
      </c>
      <c r="O27" s="14">
        <v>46415055412</v>
      </c>
      <c r="Q27" s="14">
        <v>0</v>
      </c>
      <c r="S27" s="14">
        <v>46415055412</v>
      </c>
    </row>
    <row r="28" spans="1:19" ht="21" customHeight="1" x14ac:dyDescent="0.45">
      <c r="A28" s="1" t="s">
        <v>95</v>
      </c>
      <c r="C28" s="23"/>
      <c r="D28" s="6"/>
      <c r="E28" s="52" t="s">
        <v>99</v>
      </c>
      <c r="G28" s="98">
        <v>18</v>
      </c>
      <c r="I28" s="14">
        <v>0</v>
      </c>
      <c r="K28" s="14"/>
      <c r="M28" s="14">
        <v>0</v>
      </c>
      <c r="O28" s="14">
        <v>22643324384</v>
      </c>
      <c r="Q28" s="14">
        <v>0</v>
      </c>
      <c r="S28" s="14">
        <v>22643324384</v>
      </c>
    </row>
    <row r="29" spans="1:19" ht="21" customHeight="1" x14ac:dyDescent="0.45">
      <c r="A29" s="1" t="s">
        <v>112</v>
      </c>
      <c r="C29" s="23"/>
      <c r="D29" s="6"/>
      <c r="E29" s="52" t="s">
        <v>115</v>
      </c>
      <c r="G29" s="98">
        <v>17</v>
      </c>
      <c r="I29" s="14">
        <v>0</v>
      </c>
      <c r="K29" s="14"/>
      <c r="M29" s="14">
        <v>0</v>
      </c>
      <c r="O29" s="14">
        <v>11290528897</v>
      </c>
      <c r="Q29" s="14">
        <v>0</v>
      </c>
      <c r="S29" s="14">
        <v>11290528897</v>
      </c>
    </row>
    <row r="30" spans="1:19" ht="21" customHeight="1" x14ac:dyDescent="0.45">
      <c r="A30" s="100" t="s">
        <v>159</v>
      </c>
      <c r="C30" s="1"/>
      <c r="D30" s="1"/>
      <c r="E30" s="14"/>
      <c r="G30" s="20"/>
      <c r="I30" s="36">
        <f>SUM(I9:I29)</f>
        <v>1469033787731</v>
      </c>
      <c r="J30" s="32"/>
      <c r="K30" s="36">
        <f>SUM(K9:K29)</f>
        <v>-589137230</v>
      </c>
      <c r="L30" s="32"/>
      <c r="M30" s="36">
        <f>SUM(M9:M29)</f>
        <v>1468444650501</v>
      </c>
      <c r="N30" s="32"/>
      <c r="O30" s="36">
        <f>SUM(O9:O29)</f>
        <v>7433240799976</v>
      </c>
      <c r="P30" s="32"/>
      <c r="Q30" s="36">
        <f>SUM(Q9:Q29)</f>
        <v>-1734519074</v>
      </c>
      <c r="R30" s="32"/>
      <c r="S30" s="36">
        <f>SUM(S9:S29)</f>
        <v>7431506280902</v>
      </c>
    </row>
  </sheetData>
  <sortState ref="A9:S29">
    <sortCondition descending="1" ref="S9:S29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activeCell="P18" sqref="P18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2.5" customHeight="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22.5" customHeight="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5" spans="1:13" ht="22.5" customHeight="1" x14ac:dyDescent="0.45">
      <c r="A5" s="191" t="s">
        <v>79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13" ht="22.5" customHeight="1" x14ac:dyDescent="0.45">
      <c r="A6" s="186" t="s">
        <v>50</v>
      </c>
      <c r="C6" s="186" t="s">
        <v>59</v>
      </c>
      <c r="D6" s="186"/>
      <c r="E6" s="186"/>
      <c r="F6" s="186"/>
      <c r="G6" s="186"/>
      <c r="I6" s="186" t="str">
        <f>'درآمد سرمایه گذاری در سهام'!M6</f>
        <v>از ابتدای سال مالی تا پایان شهریور 1404</v>
      </c>
      <c r="J6" s="186"/>
      <c r="K6" s="186"/>
      <c r="L6" s="186"/>
      <c r="M6" s="186"/>
    </row>
    <row r="7" spans="1:13" ht="22.5" customHeight="1" x14ac:dyDescent="0.45">
      <c r="A7" s="186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2" t="s">
        <v>134</v>
      </c>
      <c r="C9" s="33">
        <v>607878036560</v>
      </c>
      <c r="D9" s="33">
        <v>0</v>
      </c>
      <c r="E9" s="14">
        <v>589137230</v>
      </c>
      <c r="F9" s="33">
        <v>0</v>
      </c>
      <c r="G9" s="33">
        <v>607288899330</v>
      </c>
      <c r="H9" s="33">
        <v>0</v>
      </c>
      <c r="I9" s="33">
        <v>3354575492391</v>
      </c>
      <c r="J9" s="33">
        <v>0</v>
      </c>
      <c r="K9" s="14">
        <v>-1734519074</v>
      </c>
      <c r="L9" s="33">
        <v>0</v>
      </c>
      <c r="M9" s="14">
        <v>3352840973317</v>
      </c>
    </row>
    <row r="10" spans="1:13" ht="22.5" customHeight="1" x14ac:dyDescent="0.45">
      <c r="A10" s="35" t="s">
        <v>159</v>
      </c>
      <c r="C10" s="81">
        <f>SUM(C9:C9)</f>
        <v>607878036560</v>
      </c>
      <c r="D10" s="33"/>
      <c r="E10" s="81">
        <f>SUM(E9:E9)</f>
        <v>589137230</v>
      </c>
      <c r="F10" s="33"/>
      <c r="G10" s="81">
        <f>SUM(G9:G9)</f>
        <v>607288899330</v>
      </c>
      <c r="H10" s="33"/>
      <c r="I10" s="81">
        <f>SUM(I9:I9)</f>
        <v>3354575492391</v>
      </c>
      <c r="J10" s="33"/>
      <c r="K10" s="81">
        <f>SUM(K9:K9)</f>
        <v>-1734519074</v>
      </c>
      <c r="L10" s="33"/>
      <c r="M10" s="81">
        <f>SUM(M9:M9)</f>
        <v>3352840973317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31"/>
  <sheetViews>
    <sheetView rightToLeft="1" view="pageBreakPreview" zoomScaleNormal="100" zoomScaleSheetLayoutView="100" workbookViewId="0">
      <selection activeCell="S25" sqref="S25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0.140625" style="11" bestFit="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20" ht="2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20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5" spans="1:20" ht="21" x14ac:dyDescent="0.45">
      <c r="A5" s="191" t="s">
        <v>80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2"/>
      <c r="S5" s="192"/>
    </row>
    <row r="6" spans="1:20" ht="21" x14ac:dyDescent="0.45">
      <c r="A6" s="165" t="s">
        <v>50</v>
      </c>
      <c r="C6" s="186" t="s">
        <v>59</v>
      </c>
      <c r="D6" s="186"/>
      <c r="E6" s="186"/>
      <c r="F6" s="186"/>
      <c r="G6" s="186"/>
      <c r="H6" s="186"/>
      <c r="I6" s="186"/>
      <c r="K6" s="186" t="str">
        <f>'درآمد سرمایه گذاری در سهام'!M6</f>
        <v>از ابتدای سال مالی تا پایان شهریور 1404</v>
      </c>
      <c r="L6" s="186"/>
      <c r="M6" s="186"/>
      <c r="N6" s="186"/>
      <c r="O6" s="186"/>
      <c r="P6" s="186"/>
      <c r="Q6" s="186"/>
      <c r="R6" s="192"/>
      <c r="S6" s="192"/>
    </row>
    <row r="7" spans="1:20" ht="42" x14ac:dyDescent="0.45">
      <c r="A7" s="165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192"/>
      <c r="S7" s="192"/>
    </row>
    <row r="8" spans="1:20" ht="21" x14ac:dyDescent="0.55000000000000004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  <c r="R8" s="142"/>
      <c r="S8" s="142"/>
    </row>
    <row r="9" spans="1:20" x14ac:dyDescent="0.45">
      <c r="A9" s="1" t="s">
        <v>34</v>
      </c>
      <c r="C9" s="33">
        <v>0</v>
      </c>
      <c r="D9" s="33"/>
      <c r="E9" s="33">
        <v>0</v>
      </c>
      <c r="F9" s="33"/>
      <c r="G9" s="33">
        <v>0</v>
      </c>
      <c r="H9" s="33"/>
      <c r="I9" s="33">
        <v>0</v>
      </c>
      <c r="J9" s="33"/>
      <c r="K9" s="33">
        <v>2100000</v>
      </c>
      <c r="L9" s="33"/>
      <c r="M9" s="33">
        <v>2100000000000</v>
      </c>
      <c r="N9" s="33"/>
      <c r="O9" s="33">
        <v>-2025376833900</v>
      </c>
      <c r="P9" s="33"/>
      <c r="Q9" s="33">
        <v>74623166100</v>
      </c>
      <c r="T9" s="19"/>
    </row>
    <row r="10" spans="1:20" x14ac:dyDescent="0.45">
      <c r="A10" s="17" t="s">
        <v>95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1590000</v>
      </c>
      <c r="L10" s="33"/>
      <c r="M10" s="33">
        <v>1590000000000</v>
      </c>
      <c r="N10" s="33"/>
      <c r="O10" s="33">
        <v>-1524422348360</v>
      </c>
      <c r="P10" s="33"/>
      <c r="Q10" s="33">
        <v>65577651640</v>
      </c>
      <c r="T10" s="19"/>
    </row>
    <row r="11" spans="1:20" x14ac:dyDescent="0.45">
      <c r="A11" s="17" t="s">
        <v>112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v>0</v>
      </c>
      <c r="J11" s="33"/>
      <c r="K11" s="33">
        <v>2040000</v>
      </c>
      <c r="L11" s="33"/>
      <c r="M11" s="33">
        <v>2040000000000</v>
      </c>
      <c r="N11" s="33"/>
      <c r="O11" s="33">
        <v>-2001285201300</v>
      </c>
      <c r="P11" s="33"/>
      <c r="Q11" s="33">
        <v>38714798700</v>
      </c>
      <c r="T11" s="19"/>
    </row>
    <row r="12" spans="1:20" x14ac:dyDescent="0.45">
      <c r="A12" s="1" t="s">
        <v>113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v>0</v>
      </c>
      <c r="J12" s="33"/>
      <c r="K12" s="33">
        <v>587642</v>
      </c>
      <c r="L12" s="33"/>
      <c r="M12" s="33">
        <v>587642000000</v>
      </c>
      <c r="N12" s="33"/>
      <c r="O12" s="33">
        <v>-570966989072</v>
      </c>
      <c r="P12" s="33"/>
      <c r="Q12" s="33">
        <v>16675010928</v>
      </c>
      <c r="T12" s="19"/>
    </row>
    <row r="13" spans="1:20" x14ac:dyDescent="0.45">
      <c r="A13" s="1" t="s">
        <v>28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v>0</v>
      </c>
      <c r="J13" s="33"/>
      <c r="K13" s="33">
        <v>71600</v>
      </c>
      <c r="L13" s="33"/>
      <c r="M13" s="33">
        <v>71600000000</v>
      </c>
      <c r="N13" s="33"/>
      <c r="O13" s="33">
        <v>-65132020681</v>
      </c>
      <c r="P13" s="33"/>
      <c r="Q13" s="33">
        <v>6467979319</v>
      </c>
      <c r="T13" s="19"/>
    </row>
    <row r="14" spans="1:20" x14ac:dyDescent="0.45">
      <c r="A14" s="1" t="s">
        <v>176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33">
        <v>2698093</v>
      </c>
      <c r="L14" s="33"/>
      <c r="M14" s="33">
        <v>2494437971150</v>
      </c>
      <c r="N14" s="33"/>
      <c r="O14" s="33">
        <v>-2492567285116</v>
      </c>
      <c r="P14" s="33"/>
      <c r="Q14" s="33">
        <v>1870686034</v>
      </c>
      <c r="T14" s="19"/>
    </row>
    <row r="15" spans="1:20" x14ac:dyDescent="0.45">
      <c r="A15" s="1" t="s">
        <v>122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>
        <v>565000</v>
      </c>
      <c r="L15" s="33"/>
      <c r="M15" s="33">
        <v>503338500000</v>
      </c>
      <c r="N15" s="33"/>
      <c r="O15" s="33">
        <v>-501474294920</v>
      </c>
      <c r="P15" s="33"/>
      <c r="Q15" s="33">
        <v>1864205080</v>
      </c>
      <c r="T15" s="19"/>
    </row>
    <row r="16" spans="1:20" x14ac:dyDescent="0.45">
      <c r="A16" s="17" t="s">
        <v>12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33">
        <v>3250168</v>
      </c>
      <c r="L16" s="33"/>
      <c r="M16" s="33">
        <v>5114403137</v>
      </c>
      <c r="N16" s="33"/>
      <c r="O16" s="33">
        <v>-4193616691</v>
      </c>
      <c r="P16" s="33"/>
      <c r="Q16" s="33">
        <v>920786446</v>
      </c>
      <c r="T16" s="19"/>
    </row>
    <row r="17" spans="1:20" x14ac:dyDescent="0.45">
      <c r="A17" s="1" t="s">
        <v>29</v>
      </c>
      <c r="C17" s="33">
        <v>0</v>
      </c>
      <c r="D17" s="33"/>
      <c r="E17" s="33">
        <v>0</v>
      </c>
      <c r="F17" s="33"/>
      <c r="G17" s="33">
        <v>0</v>
      </c>
      <c r="H17" s="33"/>
      <c r="I17" s="33">
        <v>0</v>
      </c>
      <c r="J17" s="33"/>
      <c r="K17" s="33">
        <v>1500000</v>
      </c>
      <c r="L17" s="33"/>
      <c r="M17" s="33">
        <v>1499960000000</v>
      </c>
      <c r="N17" s="33"/>
      <c r="O17" s="33">
        <v>-1499728125000</v>
      </c>
      <c r="P17" s="33"/>
      <c r="Q17" s="33">
        <v>231875000</v>
      </c>
      <c r="T17" s="19"/>
    </row>
    <row r="18" spans="1:20" x14ac:dyDescent="0.45">
      <c r="A18" s="17" t="s">
        <v>162</v>
      </c>
      <c r="C18" s="33">
        <v>0</v>
      </c>
      <c r="D18" s="33"/>
      <c r="E18" s="33">
        <v>0</v>
      </c>
      <c r="F18" s="33"/>
      <c r="G18" s="33">
        <v>0</v>
      </c>
      <c r="H18" s="33"/>
      <c r="I18" s="33">
        <v>0</v>
      </c>
      <c r="J18" s="33"/>
      <c r="K18" s="33">
        <v>459654776</v>
      </c>
      <c r="L18" s="33"/>
      <c r="M18" s="33">
        <v>1992838453960</v>
      </c>
      <c r="N18" s="33"/>
      <c r="O18" s="33">
        <v>-1992838453960</v>
      </c>
      <c r="P18" s="33"/>
      <c r="Q18" s="33">
        <v>0</v>
      </c>
      <c r="T18" s="19"/>
    </row>
    <row r="19" spans="1:20" x14ac:dyDescent="0.45">
      <c r="A19" s="80" t="s">
        <v>11</v>
      </c>
      <c r="C19" s="33">
        <v>0</v>
      </c>
      <c r="D19" s="33"/>
      <c r="E19" s="33">
        <v>0</v>
      </c>
      <c r="F19" s="33"/>
      <c r="G19" s="33">
        <v>0</v>
      </c>
      <c r="H19" s="33"/>
      <c r="I19" s="33">
        <v>0</v>
      </c>
      <c r="J19" s="33"/>
      <c r="K19" s="33">
        <v>14152500</v>
      </c>
      <c r="L19" s="33"/>
      <c r="M19" s="33">
        <v>38145481991</v>
      </c>
      <c r="N19" s="33"/>
      <c r="O19" s="33">
        <v>-42837951043</v>
      </c>
      <c r="P19" s="33"/>
      <c r="Q19" s="33">
        <v>-4692469052</v>
      </c>
      <c r="T19" s="19"/>
    </row>
    <row r="20" spans="1:20" ht="21" x14ac:dyDescent="0.45">
      <c r="A20" s="122" t="s">
        <v>159</v>
      </c>
      <c r="E20" s="36">
        <f>SUM(E9:E19)</f>
        <v>0</v>
      </c>
      <c r="G20" s="36">
        <f>SUM(G9:G19)</f>
        <v>0</v>
      </c>
      <c r="I20" s="36">
        <f>SUM(I9:I19)</f>
        <v>0</v>
      </c>
      <c r="M20" s="36">
        <f>SUM(M9:M19)</f>
        <v>12923076810238</v>
      </c>
      <c r="O20" s="36">
        <f>SUM(O9:O19)</f>
        <v>-12720823120043</v>
      </c>
      <c r="Q20" s="36">
        <f>SUM(Q9:Q19)</f>
        <v>202253690195</v>
      </c>
    </row>
    <row r="22" spans="1:20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20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20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20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20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20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0" x14ac:dyDescent="0.45">
      <c r="A28" s="1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0" x14ac:dyDescent="0.45">
      <c r="A29" s="1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0" x14ac:dyDescent="0.45">
      <c r="A30" s="1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0" x14ac:dyDescent="0.45">
      <c r="A31" s="1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</sheetData>
  <sortState ref="A9:Q19">
    <sortCondition descending="1" ref="Q9:Q19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36"/>
  <sheetViews>
    <sheetView rightToLeft="1" view="pageBreakPreview" topLeftCell="A10" zoomScaleNormal="100" zoomScaleSheetLayoutView="100" workbookViewId="0">
      <selection activeCell="A37" sqref="A37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7109375" style="18" customWidth="1"/>
    <col min="19" max="19" width="17.7109375" style="18" bestFit="1" customWidth="1"/>
    <col min="20" max="16384" width="9.140625" style="18"/>
  </cols>
  <sheetData>
    <row r="1" spans="1:17" ht="19.5" customHeight="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ht="19.5" customHeight="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19.5" customHeight="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5" spans="1:17" ht="19.5" customHeight="1" x14ac:dyDescent="0.45">
      <c r="A5" s="191" t="s">
        <v>84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ht="19.5" customHeight="1" x14ac:dyDescent="0.45">
      <c r="A6" s="186" t="s">
        <v>50</v>
      </c>
      <c r="C6" s="165" t="s">
        <v>59</v>
      </c>
      <c r="D6" s="165"/>
      <c r="E6" s="165"/>
      <c r="F6" s="165"/>
      <c r="G6" s="165"/>
      <c r="H6" s="165"/>
      <c r="I6" s="165"/>
      <c r="K6" s="165" t="str">
        <f>'درآمد سرمایه گذاری در سهام'!M6</f>
        <v>از ابتدای سال مالی تا پایان شهریور 1404</v>
      </c>
      <c r="L6" s="165"/>
      <c r="M6" s="165"/>
      <c r="N6" s="165"/>
      <c r="O6" s="165"/>
      <c r="P6" s="165"/>
      <c r="Q6" s="165"/>
    </row>
    <row r="7" spans="1:17" ht="41.25" customHeight="1" x14ac:dyDescent="0.45">
      <c r="A7" s="186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7" ht="21" x14ac:dyDescent="0.45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7" ht="19.5" customHeight="1" x14ac:dyDescent="0.45">
      <c r="A9" s="17" t="s">
        <v>126</v>
      </c>
      <c r="C9" s="11">
        <v>459654776</v>
      </c>
      <c r="E9" s="11">
        <v>2381009234561</v>
      </c>
      <c r="G9" s="18">
        <v>-2328006534271</v>
      </c>
      <c r="I9" s="11">
        <v>53002700290</v>
      </c>
      <c r="K9" s="11">
        <v>459654776</v>
      </c>
      <c r="M9" s="11">
        <v>2381009234561</v>
      </c>
      <c r="O9" s="158">
        <v>-1992838521412</v>
      </c>
      <c r="Q9" s="11">
        <v>388170713149</v>
      </c>
    </row>
    <row r="10" spans="1:17" ht="19.5" customHeight="1" x14ac:dyDescent="0.45">
      <c r="A10" s="17" t="s">
        <v>20</v>
      </c>
      <c r="C10" s="11">
        <v>24370996</v>
      </c>
      <c r="E10" s="11">
        <v>935453483428</v>
      </c>
      <c r="G10" s="18">
        <v>-798450168727</v>
      </c>
      <c r="I10" s="11">
        <v>137003314701</v>
      </c>
      <c r="K10" s="11">
        <v>24370996</v>
      </c>
      <c r="M10" s="11">
        <v>935453483428</v>
      </c>
      <c r="O10" s="158">
        <v>-742205503574</v>
      </c>
      <c r="Q10" s="11">
        <v>193247979854</v>
      </c>
    </row>
    <row r="11" spans="1:17" ht="19.5" customHeight="1" x14ac:dyDescent="0.45">
      <c r="A11" s="1" t="s">
        <v>114</v>
      </c>
      <c r="C11" s="11">
        <v>2650000</v>
      </c>
      <c r="E11" s="11">
        <v>2135269112313</v>
      </c>
      <c r="G11" s="18">
        <v>-2105912434176</v>
      </c>
      <c r="I11" s="11">
        <v>29356678137</v>
      </c>
      <c r="K11" s="11">
        <v>2650000</v>
      </c>
      <c r="M11" s="11">
        <v>2135269112313</v>
      </c>
      <c r="O11" s="158">
        <v>-2040130159375</v>
      </c>
      <c r="Q11" s="11">
        <v>95138952938</v>
      </c>
    </row>
    <row r="12" spans="1:17" ht="19.5" customHeight="1" x14ac:dyDescent="0.45">
      <c r="A12" s="17" t="s">
        <v>103</v>
      </c>
      <c r="C12" s="11">
        <v>1984800</v>
      </c>
      <c r="E12" s="11">
        <v>1774329705240</v>
      </c>
      <c r="G12" s="18">
        <v>-1737319894485</v>
      </c>
      <c r="I12" s="11">
        <v>37009810755</v>
      </c>
      <c r="K12" s="11">
        <v>1984800</v>
      </c>
      <c r="M12" s="11">
        <v>1774329705240</v>
      </c>
      <c r="O12" s="158">
        <v>-1683599112342</v>
      </c>
      <c r="Q12" s="11">
        <v>90730592898</v>
      </c>
    </row>
    <row r="13" spans="1:17" ht="19.5" customHeight="1" x14ac:dyDescent="0.45">
      <c r="A13" s="17" t="s">
        <v>104</v>
      </c>
      <c r="C13" s="11">
        <v>4302000</v>
      </c>
      <c r="E13" s="11">
        <v>4122478753271</v>
      </c>
      <c r="G13" s="18">
        <v>-4090998122170</v>
      </c>
      <c r="I13" s="11">
        <v>31480631101</v>
      </c>
      <c r="K13" s="11">
        <v>4302000</v>
      </c>
      <c r="M13" s="11">
        <v>4122478753271</v>
      </c>
      <c r="O13" s="158">
        <v>-4045297656881</v>
      </c>
      <c r="Q13" s="11">
        <v>77181096390</v>
      </c>
    </row>
    <row r="14" spans="1:17" ht="19.5" customHeight="1" x14ac:dyDescent="0.45">
      <c r="A14" s="17" t="s">
        <v>164</v>
      </c>
      <c r="C14" s="11">
        <v>55389172</v>
      </c>
      <c r="E14" s="11">
        <v>1025458513656.4</v>
      </c>
      <c r="G14" s="18">
        <f>(E14-I14)*-1</f>
        <v>-996092836337.40002</v>
      </c>
      <c r="I14" s="11">
        <v>29365677319</v>
      </c>
      <c r="K14" s="11">
        <v>55389172</v>
      </c>
      <c r="M14" s="11">
        <v>1054824190975.64</v>
      </c>
      <c r="O14" s="158">
        <v>-999999988530.64001</v>
      </c>
      <c r="Q14" s="11">
        <v>54824202445</v>
      </c>
    </row>
    <row r="15" spans="1:17" ht="19.5" customHeight="1" x14ac:dyDescent="0.45">
      <c r="A15" s="17" t="s">
        <v>105</v>
      </c>
      <c r="C15" s="11">
        <v>646000</v>
      </c>
      <c r="E15" s="11">
        <v>577497475607</v>
      </c>
      <c r="G15" s="18">
        <v>-565451759289</v>
      </c>
      <c r="I15" s="11">
        <v>12045716318</v>
      </c>
      <c r="K15" s="11">
        <v>646000</v>
      </c>
      <c r="M15" s="11">
        <v>577497475607</v>
      </c>
      <c r="O15" s="158">
        <v>-547967062965</v>
      </c>
      <c r="Q15" s="11">
        <v>29530412642</v>
      </c>
    </row>
    <row r="16" spans="1:17" ht="19.5" customHeight="1" x14ac:dyDescent="0.45">
      <c r="A16" s="17" t="s">
        <v>165</v>
      </c>
      <c r="C16" s="11">
        <v>9300000</v>
      </c>
      <c r="E16" s="11">
        <v>128009504040</v>
      </c>
      <c r="G16" s="18">
        <v>-105196113000</v>
      </c>
      <c r="I16" s="11">
        <v>22813391040</v>
      </c>
      <c r="K16" s="11">
        <v>9300000</v>
      </c>
      <c r="M16" s="11">
        <v>128009504040</v>
      </c>
      <c r="O16" s="158">
        <v>-99815508045</v>
      </c>
      <c r="Q16" s="11">
        <v>28193995995</v>
      </c>
    </row>
    <row r="17" spans="1:17" ht="19.5" customHeight="1" x14ac:dyDescent="0.45">
      <c r="A17" s="17" t="s">
        <v>175</v>
      </c>
      <c r="C17" s="11">
        <v>10000000</v>
      </c>
      <c r="E17" s="11">
        <v>122053360000</v>
      </c>
      <c r="G17" s="18">
        <v>-100579160000</v>
      </c>
      <c r="I17" s="11">
        <v>21474200000</v>
      </c>
      <c r="K17" s="11">
        <v>10000000</v>
      </c>
      <c r="M17" s="11">
        <v>122053360000</v>
      </c>
      <c r="O17" s="158">
        <v>-100120000000</v>
      </c>
      <c r="Q17" s="11">
        <v>21933360000</v>
      </c>
    </row>
    <row r="18" spans="1:17" ht="19.5" customHeight="1" x14ac:dyDescent="0.45">
      <c r="A18" s="1" t="s">
        <v>122</v>
      </c>
      <c r="C18" s="11">
        <v>2700000</v>
      </c>
      <c r="E18" s="11">
        <v>2467055765083</v>
      </c>
      <c r="G18" s="18">
        <v>-2538603594686</v>
      </c>
      <c r="I18" s="11">
        <v>-71547829604</v>
      </c>
      <c r="K18" s="11">
        <v>2700000</v>
      </c>
      <c r="M18" s="11">
        <v>2467055765081</v>
      </c>
      <c r="O18" s="158">
        <v>-2445126000000</v>
      </c>
      <c r="Q18" s="11">
        <v>21929765081</v>
      </c>
    </row>
    <row r="19" spans="1:17" ht="19.5" customHeight="1" x14ac:dyDescent="0.45">
      <c r="A19" s="17" t="s">
        <v>119</v>
      </c>
      <c r="C19" s="11">
        <v>6050000</v>
      </c>
      <c r="E19" s="11">
        <v>102667437468</v>
      </c>
      <c r="G19" s="18">
        <v>-102607009312</v>
      </c>
      <c r="I19" s="11">
        <v>60428156</v>
      </c>
      <c r="K19" s="11">
        <v>6050000</v>
      </c>
      <c r="M19" s="11">
        <v>102667437468</v>
      </c>
      <c r="O19" s="158">
        <v>-99940496613</v>
      </c>
      <c r="Q19" s="11">
        <v>2726940855</v>
      </c>
    </row>
    <row r="20" spans="1:17" ht="19.5" customHeight="1" x14ac:dyDescent="0.45">
      <c r="A20" s="17" t="s">
        <v>19</v>
      </c>
      <c r="C20" s="11">
        <v>758126</v>
      </c>
      <c r="E20" s="11">
        <v>291304736551</v>
      </c>
      <c r="G20" s="18">
        <v>-280930744114</v>
      </c>
      <c r="I20" s="11">
        <v>10373992437</v>
      </c>
      <c r="K20" s="11">
        <v>758126</v>
      </c>
      <c r="M20" s="11">
        <v>291304736551</v>
      </c>
      <c r="O20" s="158">
        <v>-289465435264</v>
      </c>
      <c r="Q20" s="11">
        <v>1839301287</v>
      </c>
    </row>
    <row r="21" spans="1:17" ht="19.5" customHeight="1" x14ac:dyDescent="0.45">
      <c r="A21" s="17" t="s">
        <v>94</v>
      </c>
      <c r="C21" s="11">
        <v>1499971</v>
      </c>
      <c r="E21" s="11">
        <v>1499699130256</v>
      </c>
      <c r="G21" s="18">
        <v>-1499699130256</v>
      </c>
      <c r="I21" s="11">
        <v>0</v>
      </c>
      <c r="K21" s="11">
        <v>1499971</v>
      </c>
      <c r="M21" s="11">
        <v>1499699130256</v>
      </c>
      <c r="O21" s="158">
        <v>-1499699130256</v>
      </c>
      <c r="Q21" s="11">
        <v>0</v>
      </c>
    </row>
    <row r="22" spans="1:17" ht="19.5" customHeight="1" x14ac:dyDescent="0.45">
      <c r="A22" s="17" t="s">
        <v>35</v>
      </c>
      <c r="C22" s="11">
        <v>500000</v>
      </c>
      <c r="E22" s="11">
        <v>499909375000</v>
      </c>
      <c r="G22" s="18">
        <v>-499909375000</v>
      </c>
      <c r="I22" s="11">
        <v>0</v>
      </c>
      <c r="K22" s="11">
        <v>500000</v>
      </c>
      <c r="M22" s="11">
        <v>499909375000</v>
      </c>
      <c r="O22" s="158">
        <v>-499909375000</v>
      </c>
      <c r="Q22" s="11">
        <v>0</v>
      </c>
    </row>
    <row r="23" spans="1:17" ht="19.5" customHeight="1" x14ac:dyDescent="0.45">
      <c r="A23" s="17" t="s">
        <v>91</v>
      </c>
      <c r="C23" s="11">
        <v>1500000</v>
      </c>
      <c r="E23" s="11">
        <v>1499728125000</v>
      </c>
      <c r="G23" s="18">
        <v>-1499728125000</v>
      </c>
      <c r="I23" s="11">
        <v>0</v>
      </c>
      <c r="K23" s="11">
        <v>1500000</v>
      </c>
      <c r="M23" s="11">
        <v>1499728125000</v>
      </c>
      <c r="O23" s="158">
        <v>-1499728125000</v>
      </c>
      <c r="Q23" s="11">
        <v>0</v>
      </c>
    </row>
    <row r="24" spans="1:17" ht="19.5" customHeight="1" x14ac:dyDescent="0.45">
      <c r="A24" s="17" t="s">
        <v>185</v>
      </c>
      <c r="C24" s="11">
        <v>9500000</v>
      </c>
      <c r="E24" s="11">
        <v>94886000000</v>
      </c>
      <c r="G24" s="18">
        <v>-95114000000</v>
      </c>
      <c r="I24" s="11">
        <v>-227999999</v>
      </c>
      <c r="K24" s="11">
        <v>9500000</v>
      </c>
      <c r="M24" s="11">
        <v>94886000000</v>
      </c>
      <c r="O24" s="158">
        <v>-95114000000</v>
      </c>
      <c r="Q24" s="11">
        <v>-227999999</v>
      </c>
    </row>
    <row r="25" spans="1:17" ht="19.5" customHeight="1" x14ac:dyDescent="0.45">
      <c r="A25" s="17" t="s">
        <v>127</v>
      </c>
      <c r="C25" s="11">
        <v>2000000</v>
      </c>
      <c r="E25" s="11">
        <v>1999637500000</v>
      </c>
      <c r="G25" s="18">
        <v>-1999637500000</v>
      </c>
      <c r="I25" s="11">
        <v>0</v>
      </c>
      <c r="K25" s="11">
        <v>2000000</v>
      </c>
      <c r="M25" s="11">
        <v>1999637500000</v>
      </c>
      <c r="O25" s="158">
        <v>-2000000000000</v>
      </c>
      <c r="Q25" s="11">
        <v>-362500000</v>
      </c>
    </row>
    <row r="26" spans="1:17" ht="19.5" customHeight="1" x14ac:dyDescent="0.45">
      <c r="A26" s="1" t="s">
        <v>121</v>
      </c>
      <c r="C26" s="11">
        <v>3000000</v>
      </c>
      <c r="E26" s="11">
        <v>2999456250000</v>
      </c>
      <c r="G26" s="18">
        <v>-2999456250000</v>
      </c>
      <c r="I26" s="11">
        <v>0</v>
      </c>
      <c r="K26" s="11">
        <v>3000000</v>
      </c>
      <c r="M26" s="11">
        <v>2999456250000</v>
      </c>
      <c r="O26" s="158">
        <v>-3000000000000</v>
      </c>
      <c r="Q26" s="11">
        <v>-543750000</v>
      </c>
    </row>
    <row r="27" spans="1:17" ht="19.5" customHeight="1" x14ac:dyDescent="0.45">
      <c r="A27" s="17" t="s">
        <v>120</v>
      </c>
      <c r="C27" s="11">
        <v>3541990</v>
      </c>
      <c r="E27" s="11">
        <v>48149238700</v>
      </c>
      <c r="G27" s="18">
        <v>-45955812690</v>
      </c>
      <c r="I27" s="11">
        <v>2193426010</v>
      </c>
      <c r="K27" s="11">
        <v>3541990</v>
      </c>
      <c r="M27" s="11">
        <v>48149238700</v>
      </c>
      <c r="O27" s="158">
        <v>-49999991785</v>
      </c>
      <c r="Q27" s="11">
        <v>-1850753085</v>
      </c>
    </row>
    <row r="28" spans="1:17" ht="19.5" customHeight="1" x14ac:dyDescent="0.45">
      <c r="A28" s="17" t="s">
        <v>111</v>
      </c>
      <c r="C28" s="11">
        <v>4710000</v>
      </c>
      <c r="E28" s="11">
        <v>79452727711</v>
      </c>
      <c r="G28" s="18">
        <v>-78652978543</v>
      </c>
      <c r="I28" s="11">
        <v>799749168</v>
      </c>
      <c r="K28" s="11">
        <v>4710000</v>
      </c>
      <c r="M28" s="11">
        <v>79452727711</v>
      </c>
      <c r="O28" s="158">
        <v>-87939477713</v>
      </c>
      <c r="Q28" s="11">
        <v>-8486750002</v>
      </c>
    </row>
    <row r="29" spans="1:17" ht="19.5" customHeight="1" x14ac:dyDescent="0.45">
      <c r="A29" s="17" t="s">
        <v>31</v>
      </c>
      <c r="C29" s="11">
        <v>526865</v>
      </c>
      <c r="E29" s="11">
        <v>471458707618</v>
      </c>
      <c r="G29" s="18">
        <v>-485944869025</v>
      </c>
      <c r="I29" s="11">
        <v>-14486161406</v>
      </c>
      <c r="K29" s="11">
        <v>526865</v>
      </c>
      <c r="M29" s="11">
        <v>471458707618</v>
      </c>
      <c r="O29" s="158">
        <v>-488530253758</v>
      </c>
      <c r="Q29" s="11">
        <v>-17071546140</v>
      </c>
    </row>
    <row r="30" spans="1:17" ht="19.5" customHeight="1" x14ac:dyDescent="0.45">
      <c r="A30" s="149" t="s">
        <v>176</v>
      </c>
      <c r="C30" s="11">
        <v>3200000</v>
      </c>
      <c r="E30" s="11">
        <v>2888410780640</v>
      </c>
      <c r="G30" s="18">
        <v>-2888410780640</v>
      </c>
      <c r="I30" s="11">
        <v>0</v>
      </c>
      <c r="K30" s="11">
        <v>3200000</v>
      </c>
      <c r="M30" s="11">
        <v>2888410780640</v>
      </c>
      <c r="O30" s="158">
        <v>-2956241802034</v>
      </c>
      <c r="Q30" s="11">
        <v>-67831021394</v>
      </c>
    </row>
    <row r="31" spans="1:17" ht="19.5" customHeight="1" x14ac:dyDescent="0.45">
      <c r="A31" s="17" t="s">
        <v>96</v>
      </c>
      <c r="C31" s="11">
        <v>3528000</v>
      </c>
      <c r="E31" s="11">
        <v>3169333454175</v>
      </c>
      <c r="G31" s="18">
        <v>-3154871275920</v>
      </c>
      <c r="I31" s="11">
        <v>14462178254</v>
      </c>
      <c r="K31" s="11">
        <v>3528000</v>
      </c>
      <c r="M31" s="11">
        <v>3169333454175</v>
      </c>
      <c r="O31" s="158">
        <v>-3263591582791</v>
      </c>
      <c r="Q31" s="11">
        <v>-94258128617</v>
      </c>
    </row>
    <row r="32" spans="1:17" ht="19.5" customHeight="1" x14ac:dyDescent="0.45">
      <c r="A32" s="100" t="s">
        <v>159</v>
      </c>
      <c r="E32" s="36">
        <f>SUM(E9:E31)</f>
        <v>31312708370318.398</v>
      </c>
      <c r="G32" s="36">
        <f>SUM(G9:G31)</f>
        <v>-30997528467641.398</v>
      </c>
      <c r="I32" s="36">
        <f>SUM(I9:I31)</f>
        <v>315179902677</v>
      </c>
      <c r="M32" s="36">
        <f>SUM(M9:M31)</f>
        <v>31342074047635.641</v>
      </c>
      <c r="O32" s="36">
        <f>SUM(O9:O31)</f>
        <v>-30527259183338.641</v>
      </c>
      <c r="Q32" s="36">
        <f>SUM(Q9:Q31)</f>
        <v>814814864297</v>
      </c>
    </row>
    <row r="36" spans="5:5" ht="19.5" customHeight="1" x14ac:dyDescent="0.45">
      <c r="E36" s="18"/>
    </row>
  </sheetData>
  <sortState ref="A9:Q31">
    <sortCondition descending="1" ref="Q9:Q31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13"/>
  <sheetViews>
    <sheetView rightToLeft="1" view="pageBreakPreview" zoomScale="93" zoomScaleNormal="100" zoomScaleSheetLayoutView="93" workbookViewId="0">
      <selection activeCell="E19" sqref="E19:I22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19.7109375" style="6" bestFit="1" customWidth="1"/>
    <col min="24" max="24" width="0.85546875" style="6" customWidth="1"/>
    <col min="25" max="25" width="11.42578125" style="94" customWidth="1"/>
    <col min="26" max="26" width="2.140625" style="5" customWidth="1"/>
    <col min="27" max="16384" width="9.140625" style="5"/>
  </cols>
  <sheetData>
    <row r="1" spans="1:27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7" ht="21" x14ac:dyDescent="0.4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27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4" spans="1:27" ht="21" x14ac:dyDescent="0.45">
      <c r="A4" s="40" t="s">
        <v>147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40" t="s">
        <v>148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65" t="s">
        <v>174</v>
      </c>
      <c r="D6" s="165"/>
      <c r="E6" s="165"/>
      <c r="F6" s="165"/>
      <c r="G6" s="165"/>
      <c r="I6" s="165" t="s">
        <v>2</v>
      </c>
      <c r="J6" s="165"/>
      <c r="K6" s="165"/>
      <c r="L6" s="165"/>
      <c r="M6" s="165"/>
      <c r="N6" s="165"/>
      <c r="O6" s="165"/>
      <c r="Q6" s="165" t="s">
        <v>183</v>
      </c>
      <c r="R6" s="165"/>
      <c r="S6" s="165"/>
      <c r="T6" s="165"/>
      <c r="U6" s="165"/>
      <c r="V6" s="165"/>
      <c r="W6" s="165"/>
      <c r="X6" s="165"/>
      <c r="Y6" s="165"/>
    </row>
    <row r="7" spans="1:27" ht="21" customHeight="1" x14ac:dyDescent="0.45">
      <c r="A7" s="164" t="s">
        <v>5</v>
      </c>
      <c r="B7" s="47"/>
      <c r="C7" s="166" t="s">
        <v>6</v>
      </c>
      <c r="D7" s="22"/>
      <c r="E7" s="166" t="s">
        <v>7</v>
      </c>
      <c r="F7" s="22"/>
      <c r="G7" s="166" t="s">
        <v>8</v>
      </c>
      <c r="I7" s="169" t="s">
        <v>3</v>
      </c>
      <c r="J7" s="169"/>
      <c r="K7" s="169"/>
      <c r="L7" s="22"/>
      <c r="M7" s="169" t="s">
        <v>4</v>
      </c>
      <c r="N7" s="169"/>
      <c r="O7" s="169"/>
      <c r="Q7" s="166" t="s">
        <v>6</v>
      </c>
      <c r="R7" s="22"/>
      <c r="S7" s="170" t="s">
        <v>10</v>
      </c>
      <c r="T7" s="22"/>
      <c r="U7" s="166" t="s">
        <v>7</v>
      </c>
      <c r="V7" s="22"/>
      <c r="W7" s="166" t="s">
        <v>8</v>
      </c>
      <c r="X7" s="22"/>
      <c r="Y7" s="172" t="s">
        <v>132</v>
      </c>
    </row>
    <row r="8" spans="1:27" ht="21" x14ac:dyDescent="0.45">
      <c r="A8" s="165"/>
      <c r="B8" s="47"/>
      <c r="C8" s="167"/>
      <c r="E8" s="167"/>
      <c r="G8" s="167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67"/>
      <c r="S8" s="171"/>
      <c r="U8" s="167"/>
      <c r="W8" s="167"/>
      <c r="Y8" s="173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160</v>
      </c>
      <c r="B10" s="47"/>
      <c r="C10" s="2">
        <v>459654776</v>
      </c>
      <c r="D10" s="2"/>
      <c r="E10" s="2">
        <v>1992838521412</v>
      </c>
      <c r="F10" s="2"/>
      <c r="G10" s="2">
        <v>2328006534271.8701</v>
      </c>
      <c r="H10" s="2"/>
      <c r="I10" s="2">
        <v>0</v>
      </c>
      <c r="J10" s="2"/>
      <c r="K10" s="2">
        <v>0</v>
      </c>
      <c r="L10" s="2"/>
      <c r="P10" s="2"/>
      <c r="Q10" s="2">
        <v>459654776</v>
      </c>
      <c r="R10" s="2"/>
      <c r="S10" s="2">
        <v>5211</v>
      </c>
      <c r="T10" s="2"/>
      <c r="U10" s="2">
        <v>1992838521412</v>
      </c>
      <c r="V10" s="2"/>
      <c r="W10" s="2">
        <v>2381009234561.4702</v>
      </c>
      <c r="Y10" s="124">
        <f>W10/درآمد!$K$1</f>
        <v>3.3031035844956667E-2</v>
      </c>
      <c r="AA10" s="101"/>
    </row>
    <row r="11" spans="1:27" ht="21" x14ac:dyDescent="0.45">
      <c r="A11" s="35" t="s">
        <v>159</v>
      </c>
      <c r="C11" s="2"/>
      <c r="E11" s="79">
        <f>SUM(E10:E10)</f>
        <v>1992838521412</v>
      </c>
      <c r="G11" s="79">
        <f>SUM(G10:G10)</f>
        <v>2328006534271.8701</v>
      </c>
      <c r="I11" s="2"/>
      <c r="K11" s="79">
        <f>SUM(K10:K10)</f>
        <v>0</v>
      </c>
      <c r="M11" s="2"/>
      <c r="O11" s="79">
        <f>SUM(O10:O10)</f>
        <v>0</v>
      </c>
      <c r="Q11" s="2"/>
      <c r="S11" s="2"/>
      <c r="U11" s="79">
        <f>SUM(U10:U10)</f>
        <v>1992838521412</v>
      </c>
      <c r="W11" s="79">
        <f>SUM(W10:W10)</f>
        <v>2381009234561.4702</v>
      </c>
      <c r="Y11" s="93">
        <f>SUM(Y10:Y10)</f>
        <v>3.3031035844956667E-2</v>
      </c>
    </row>
    <row r="13" spans="1:27" x14ac:dyDescent="0.4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</row>
  </sheetData>
  <sortState ref="A10:Y10">
    <sortCondition descending="1" ref="W10"/>
  </sortState>
  <mergeCells count="18"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13:Y13"/>
    <mergeCell ref="A7:A8"/>
    <mergeCell ref="C6:G6"/>
    <mergeCell ref="I6:O6"/>
    <mergeCell ref="G7:G8"/>
    <mergeCell ref="E7:E8"/>
    <mergeCell ref="C7:C8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2"/>
  <sheetViews>
    <sheetView rightToLeft="1" view="pageBreakPreview" zoomScale="91" zoomScaleNormal="100" zoomScaleSheetLayoutView="91" workbookViewId="0">
      <selection activeCell="G20" sqref="G20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8.140625" style="11" bestFit="1" customWidth="1"/>
    <col min="6" max="6" width="0.85546875" style="11" customWidth="1"/>
    <col min="7" max="7" width="18.85546875" style="11" bestFit="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9" customWidth="1"/>
    <col min="26" max="26" width="2.5703125" style="18" customWidth="1"/>
    <col min="27" max="16384" width="9.140625" style="18"/>
  </cols>
  <sheetData>
    <row r="1" spans="1:25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5" ht="21" x14ac:dyDescent="0.4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25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5" spans="1:25" ht="21" x14ac:dyDescent="0.45">
      <c r="A5" s="175" t="s">
        <v>150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ht="21" x14ac:dyDescent="0.45">
      <c r="A6" s="123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1"/>
    </row>
    <row r="7" spans="1:25" ht="21" x14ac:dyDescent="0.45">
      <c r="C7" s="165" t="str">
        <f>سهام!C6</f>
        <v>1404/05/31</v>
      </c>
      <c r="D7" s="165"/>
      <c r="E7" s="165"/>
      <c r="F7" s="165"/>
      <c r="G7" s="165"/>
      <c r="I7" s="165" t="s">
        <v>2</v>
      </c>
      <c r="J7" s="165"/>
      <c r="K7" s="165"/>
      <c r="L7" s="165"/>
      <c r="M7" s="165"/>
      <c r="N7" s="165"/>
      <c r="O7" s="165"/>
      <c r="Q7" s="165" t="str">
        <f>سهام!Q6</f>
        <v>1404/06/31</v>
      </c>
      <c r="R7" s="165"/>
      <c r="S7" s="165"/>
      <c r="T7" s="165"/>
      <c r="U7" s="165"/>
      <c r="V7" s="165"/>
      <c r="W7" s="165"/>
      <c r="X7" s="165"/>
      <c r="Y7" s="165"/>
    </row>
    <row r="8" spans="1:25" ht="21" x14ac:dyDescent="0.45">
      <c r="A8" s="164" t="s">
        <v>16</v>
      </c>
      <c r="C8" s="174" t="s">
        <v>17</v>
      </c>
      <c r="D8" s="70"/>
      <c r="E8" s="174" t="s">
        <v>7</v>
      </c>
      <c r="F8" s="70"/>
      <c r="G8" s="174" t="s">
        <v>8</v>
      </c>
      <c r="I8" s="176" t="s">
        <v>155</v>
      </c>
      <c r="J8" s="176"/>
      <c r="K8" s="176"/>
      <c r="L8" s="70"/>
      <c r="M8" s="176" t="s">
        <v>156</v>
      </c>
      <c r="N8" s="176"/>
      <c r="O8" s="176"/>
      <c r="Q8" s="174" t="s">
        <v>6</v>
      </c>
      <c r="R8" s="70"/>
      <c r="S8" s="177" t="s">
        <v>18</v>
      </c>
      <c r="T8" s="70"/>
      <c r="U8" s="174" t="s">
        <v>7</v>
      </c>
      <c r="V8" s="70"/>
      <c r="W8" s="174" t="s">
        <v>8</v>
      </c>
      <c r="X8" s="70"/>
      <c r="Y8" s="172" t="s">
        <v>132</v>
      </c>
    </row>
    <row r="9" spans="1:25" ht="21" x14ac:dyDescent="0.45">
      <c r="A9" s="165"/>
      <c r="C9" s="165"/>
      <c r="E9" s="165"/>
      <c r="G9" s="165"/>
      <c r="I9" s="119" t="s">
        <v>6</v>
      </c>
      <c r="J9" s="70"/>
      <c r="K9" s="119" t="s">
        <v>7</v>
      </c>
      <c r="M9" s="119" t="s">
        <v>6</v>
      </c>
      <c r="N9" s="70"/>
      <c r="O9" s="119" t="s">
        <v>157</v>
      </c>
      <c r="Q9" s="165"/>
      <c r="S9" s="178"/>
      <c r="U9" s="165"/>
      <c r="W9" s="165"/>
      <c r="Y9" s="173"/>
    </row>
    <row r="10" spans="1:25" ht="21" x14ac:dyDescent="0.45">
      <c r="A10" s="118"/>
      <c r="C10" s="118"/>
      <c r="E10" s="49" t="s">
        <v>133</v>
      </c>
      <c r="G10" s="49" t="s">
        <v>133</v>
      </c>
      <c r="I10" s="118"/>
      <c r="J10" s="14"/>
      <c r="K10" s="49" t="s">
        <v>133</v>
      </c>
      <c r="M10" s="118"/>
      <c r="N10" s="14"/>
      <c r="O10" s="49" t="s">
        <v>133</v>
      </c>
      <c r="Q10" s="118"/>
      <c r="S10" s="49" t="s">
        <v>133</v>
      </c>
      <c r="U10" s="49" t="s">
        <v>133</v>
      </c>
      <c r="W10" s="49" t="s">
        <v>133</v>
      </c>
      <c r="Y10" s="92"/>
    </row>
    <row r="11" spans="1:25" s="127" customFormat="1" x14ac:dyDescent="0.45">
      <c r="A11" s="11" t="s">
        <v>164</v>
      </c>
      <c r="B11" s="18"/>
      <c r="C11" s="128">
        <v>55389172</v>
      </c>
      <c r="D11" s="128"/>
      <c r="E11" s="128">
        <v>999999988530</v>
      </c>
      <c r="F11" s="125"/>
      <c r="G11" s="128">
        <v>1025458513656.4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55389172</v>
      </c>
      <c r="R11" s="33"/>
      <c r="S11" s="49">
        <v>19043.87</v>
      </c>
      <c r="T11" s="33"/>
      <c r="U11" s="49">
        <v>999999988530</v>
      </c>
      <c r="V11" s="33"/>
      <c r="W11" s="49">
        <v>1054824190975.64</v>
      </c>
      <c r="X11" s="33"/>
      <c r="Y11" s="126">
        <f>W11/درآمد!$K$1</f>
        <v>1.4633263557527068E-2</v>
      </c>
    </row>
    <row r="12" spans="1:25" x14ac:dyDescent="0.45">
      <c r="A12" s="11" t="s">
        <v>20</v>
      </c>
      <c r="C12" s="125">
        <v>20337008</v>
      </c>
      <c r="D12" s="125"/>
      <c r="E12" s="125">
        <v>464659448885</v>
      </c>
      <c r="F12" s="125"/>
      <c r="G12" s="125">
        <v>643929846419.27002</v>
      </c>
      <c r="I12" s="49">
        <v>4033988</v>
      </c>
      <c r="J12" s="49"/>
      <c r="K12" s="49">
        <v>154520322308</v>
      </c>
      <c r="M12" s="11">
        <v>0</v>
      </c>
      <c r="N12" s="33"/>
      <c r="O12" s="11">
        <v>0</v>
      </c>
      <c r="Q12" s="49">
        <v>24370996</v>
      </c>
      <c r="R12" s="33"/>
      <c r="S12" s="49">
        <v>38430</v>
      </c>
      <c r="T12" s="33"/>
      <c r="U12" s="49">
        <v>619179771193</v>
      </c>
      <c r="V12" s="33"/>
      <c r="W12" s="49">
        <v>935453483428.46399</v>
      </c>
      <c r="X12" s="33"/>
      <c r="Y12" s="126">
        <f>W12/درآمد!$K$1</f>
        <v>1.2977269089889141E-2</v>
      </c>
    </row>
    <row r="13" spans="1:25" x14ac:dyDescent="0.45">
      <c r="A13" s="11" t="s">
        <v>19</v>
      </c>
      <c r="C13" s="125">
        <v>758126</v>
      </c>
      <c r="D13" s="125"/>
      <c r="E13" s="125">
        <v>270519617091</v>
      </c>
      <c r="F13" s="125"/>
      <c r="G13" s="125">
        <v>280930744114.125</v>
      </c>
      <c r="I13" s="49">
        <v>0</v>
      </c>
      <c r="J13" s="49"/>
      <c r="K13" s="49">
        <v>0</v>
      </c>
      <c r="M13" s="11">
        <v>0</v>
      </c>
      <c r="N13" s="33"/>
      <c r="O13" s="11">
        <v>0</v>
      </c>
      <c r="Q13" s="49">
        <v>758126</v>
      </c>
      <c r="R13" s="33"/>
      <c r="S13" s="49">
        <v>384700</v>
      </c>
      <c r="T13" s="33"/>
      <c r="U13" s="49">
        <v>270519617091</v>
      </c>
      <c r="V13" s="33"/>
      <c r="W13" s="49">
        <v>291304736551.763</v>
      </c>
      <c r="X13" s="33"/>
      <c r="Y13" s="126">
        <f>W13/درآمد!$K$1</f>
        <v>4.0411843243519053E-3</v>
      </c>
    </row>
    <row r="14" spans="1:25" x14ac:dyDescent="0.45">
      <c r="A14" s="11" t="s">
        <v>165</v>
      </c>
      <c r="C14" s="128">
        <v>9300000</v>
      </c>
      <c r="D14" s="128"/>
      <c r="E14" s="128">
        <v>99815508045</v>
      </c>
      <c r="F14" s="125"/>
      <c r="G14" s="128">
        <v>105196113000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9300000</v>
      </c>
      <c r="R14" s="33"/>
      <c r="S14" s="49">
        <v>13781</v>
      </c>
      <c r="T14" s="33"/>
      <c r="U14" s="49">
        <v>99815508045</v>
      </c>
      <c r="V14" s="33"/>
      <c r="W14" s="49">
        <v>128009504040</v>
      </c>
      <c r="X14" s="33"/>
      <c r="Y14" s="126">
        <f>W14/درآمد!$K$1</f>
        <v>1.7758379325307921E-3</v>
      </c>
    </row>
    <row r="15" spans="1:25" x14ac:dyDescent="0.45">
      <c r="A15" s="11" t="s">
        <v>175</v>
      </c>
      <c r="C15" s="128">
        <v>10000000</v>
      </c>
      <c r="D15" s="128"/>
      <c r="E15" s="128">
        <v>100120000000</v>
      </c>
      <c r="F15" s="125"/>
      <c r="G15" s="128">
        <v>100579160000</v>
      </c>
      <c r="I15" s="49">
        <v>0</v>
      </c>
      <c r="J15" s="49"/>
      <c r="K15" s="49">
        <v>0</v>
      </c>
      <c r="M15" s="11">
        <v>0</v>
      </c>
      <c r="O15" s="11">
        <v>0</v>
      </c>
      <c r="Q15" s="49">
        <v>10000000</v>
      </c>
      <c r="R15" s="33"/>
      <c r="S15" s="49">
        <v>12220</v>
      </c>
      <c r="T15" s="33"/>
      <c r="U15" s="49">
        <v>100120000000</v>
      </c>
      <c r="V15" s="33"/>
      <c r="W15" s="49">
        <v>122053360000</v>
      </c>
      <c r="X15" s="33"/>
      <c r="Y15" s="126">
        <f>W15/درآمد!$K$1</f>
        <v>1.6932101105017021E-3</v>
      </c>
    </row>
    <row r="16" spans="1:25" x14ac:dyDescent="0.45">
      <c r="A16" s="11" t="s">
        <v>119</v>
      </c>
      <c r="C16" s="128">
        <v>6050000</v>
      </c>
      <c r="D16" s="128"/>
      <c r="E16" s="128">
        <v>99940496613</v>
      </c>
      <c r="F16" s="125"/>
      <c r="G16" s="128">
        <v>102607009312.5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6050000</v>
      </c>
      <c r="R16" s="33"/>
      <c r="S16" s="49">
        <v>16990</v>
      </c>
      <c r="T16" s="33"/>
      <c r="U16" s="49">
        <v>99940496613</v>
      </c>
      <c r="V16" s="33"/>
      <c r="W16" s="49">
        <v>102667437468.75</v>
      </c>
      <c r="X16" s="33"/>
      <c r="Y16" s="126">
        <f>W16/درآمد!$K$1</f>
        <v>1.4242749494269456E-3</v>
      </c>
    </row>
    <row r="17" spans="1:25" x14ac:dyDescent="0.45">
      <c r="A17" s="11" t="s">
        <v>185</v>
      </c>
      <c r="C17" s="128">
        <v>0</v>
      </c>
      <c r="D17" s="128"/>
      <c r="E17" s="128">
        <v>0</v>
      </c>
      <c r="F17" s="128"/>
      <c r="G17" s="128">
        <v>0</v>
      </c>
      <c r="I17" s="49">
        <v>9500000</v>
      </c>
      <c r="J17" s="49"/>
      <c r="K17" s="49">
        <v>95114000000</v>
      </c>
      <c r="M17" s="11">
        <v>0</v>
      </c>
      <c r="O17" s="11">
        <v>0</v>
      </c>
      <c r="Q17" s="49">
        <v>9500000</v>
      </c>
      <c r="R17" s="33"/>
      <c r="S17" s="49">
        <v>10000</v>
      </c>
      <c r="T17" s="33"/>
      <c r="U17" s="49">
        <v>95114000000</v>
      </c>
      <c r="V17" s="33"/>
      <c r="W17" s="49">
        <v>94886000000</v>
      </c>
      <c r="X17" s="33"/>
      <c r="Y17" s="126">
        <f>W17/درآمد!$K$1</f>
        <v>1.3163253723212905E-3</v>
      </c>
    </row>
    <row r="18" spans="1:25" x14ac:dyDescent="0.45">
      <c r="A18" s="11" t="s">
        <v>111</v>
      </c>
      <c r="B18" s="127"/>
      <c r="C18" s="128">
        <v>4710000</v>
      </c>
      <c r="D18" s="128"/>
      <c r="E18" s="128">
        <v>96184113372</v>
      </c>
      <c r="F18" s="128"/>
      <c r="G18" s="128">
        <v>78652978543.125</v>
      </c>
      <c r="H18" s="14"/>
      <c r="I18" s="49">
        <v>0</v>
      </c>
      <c r="J18" s="49"/>
      <c r="K18" s="49">
        <v>0</v>
      </c>
      <c r="L18" s="14"/>
      <c r="M18" s="49">
        <v>0</v>
      </c>
      <c r="N18" s="49"/>
      <c r="O18" s="14">
        <v>0</v>
      </c>
      <c r="P18" s="14"/>
      <c r="Q18" s="49">
        <v>4710000</v>
      </c>
      <c r="R18" s="49"/>
      <c r="S18" s="49">
        <v>16889</v>
      </c>
      <c r="T18" s="49"/>
      <c r="U18" s="49">
        <v>96184113372</v>
      </c>
      <c r="V18" s="49"/>
      <c r="W18" s="49">
        <v>79452727711.875</v>
      </c>
      <c r="X18" s="49"/>
      <c r="Y18" s="126">
        <f>W18/درآمد!$K$1</f>
        <v>1.1022241572758466E-3</v>
      </c>
    </row>
    <row r="19" spans="1:25" x14ac:dyDescent="0.45">
      <c r="A19" s="11" t="s">
        <v>120</v>
      </c>
      <c r="C19" s="128">
        <v>3541990</v>
      </c>
      <c r="D19" s="128"/>
      <c r="E19" s="128">
        <v>49999991786</v>
      </c>
      <c r="F19" s="128"/>
      <c r="G19" s="128">
        <v>45955812690.506203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3541990</v>
      </c>
      <c r="R19" s="33"/>
      <c r="S19" s="49">
        <v>13610</v>
      </c>
      <c r="T19" s="33"/>
      <c r="U19" s="49">
        <v>49999991786</v>
      </c>
      <c r="V19" s="33"/>
      <c r="W19" s="49">
        <v>48149238700.368797</v>
      </c>
      <c r="X19" s="33"/>
      <c r="Y19" s="126">
        <f>W19/درآمد!$K$1</f>
        <v>6.6796012645964256E-4</v>
      </c>
    </row>
    <row r="20" spans="1:25" ht="21" x14ac:dyDescent="0.45">
      <c r="A20" s="122" t="s">
        <v>159</v>
      </c>
      <c r="C20" s="14"/>
      <c r="D20" s="14"/>
      <c r="E20" s="81">
        <f>SUM(E11:E19)</f>
        <v>2181239164322</v>
      </c>
      <c r="G20" s="81">
        <f>SUM(G11:G19)</f>
        <v>2383310177735.9263</v>
      </c>
      <c r="I20" s="14"/>
      <c r="K20" s="87">
        <f>SUM(K11:K19)</f>
        <v>249634322308</v>
      </c>
      <c r="M20" s="14"/>
      <c r="O20" s="36">
        <f>SUM(O11:O19)</f>
        <v>0</v>
      </c>
      <c r="Q20" s="49"/>
      <c r="R20" s="33"/>
      <c r="S20" s="49"/>
      <c r="T20" s="33"/>
      <c r="U20" s="81">
        <f>SUM(U11:U19)</f>
        <v>2430873486630</v>
      </c>
      <c r="V20" s="33"/>
      <c r="W20" s="81">
        <f>SUM(W11:W19)</f>
        <v>2856800678876.8608</v>
      </c>
      <c r="X20" s="33"/>
      <c r="Y20" s="88">
        <f>SUM(Y11:Y19)</f>
        <v>3.9631549620284326E-2</v>
      </c>
    </row>
    <row r="24" spans="1:25" x14ac:dyDescent="0.45">
      <c r="C24" s="18"/>
    </row>
    <row r="25" spans="1:25" x14ac:dyDescent="0.45">
      <c r="C25" s="18"/>
    </row>
    <row r="26" spans="1:25" x14ac:dyDescent="0.45">
      <c r="C26" s="18"/>
    </row>
    <row r="27" spans="1:25" x14ac:dyDescent="0.45">
      <c r="C27" s="18"/>
      <c r="G27" s="18"/>
    </row>
    <row r="28" spans="1:25" x14ac:dyDescent="0.45">
      <c r="C28" s="18"/>
      <c r="G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G31" s="18"/>
    </row>
    <row r="32" spans="1:25" x14ac:dyDescent="0.45">
      <c r="G32" s="18"/>
    </row>
  </sheetData>
  <sortState ref="A11:Y19">
    <sortCondition descending="1" ref="W11:W19"/>
  </sortState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C21" sqref="C21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4" ht="21" x14ac:dyDescent="0.4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21" x14ac:dyDescent="0.45">
      <c r="A3" s="179" t="s">
        <v>182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5" spans="1:14" ht="21" x14ac:dyDescent="0.45">
      <c r="A5" s="181" t="s">
        <v>144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4" ht="21" x14ac:dyDescent="0.45">
      <c r="C6" s="43" t="s">
        <v>174</v>
      </c>
      <c r="D6" s="54"/>
      <c r="E6" s="180" t="s">
        <v>2</v>
      </c>
      <c r="F6" s="180"/>
      <c r="G6" s="180"/>
      <c r="H6" s="54"/>
      <c r="I6" s="180" t="s">
        <v>183</v>
      </c>
      <c r="J6" s="180"/>
      <c r="K6" s="180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2" t="s">
        <v>131</v>
      </c>
      <c r="C9" s="33">
        <v>20119526942070</v>
      </c>
      <c r="D9" s="33"/>
      <c r="E9" s="33">
        <v>23088648220864</v>
      </c>
      <c r="F9" s="33"/>
      <c r="G9" s="33">
        <v>13714851984224</v>
      </c>
      <c r="H9" s="33"/>
      <c r="I9" s="33">
        <v>29493323178710</v>
      </c>
      <c r="J9" s="33"/>
      <c r="K9" s="117">
        <f>I9/درآمد!K1</f>
        <v>0.40915213639744102</v>
      </c>
    </row>
    <row r="10" spans="1:14" s="45" customFormat="1" ht="21" x14ac:dyDescent="0.55000000000000004">
      <c r="A10" s="35" t="s">
        <v>159</v>
      </c>
      <c r="C10" s="87">
        <f>SUM(C9)</f>
        <v>20119526942070</v>
      </c>
      <c r="D10" s="46"/>
      <c r="E10" s="87">
        <f>SUM(E9)</f>
        <v>23088648220864</v>
      </c>
      <c r="F10" s="46"/>
      <c r="G10" s="87">
        <f>SUM(G9)</f>
        <v>13714851984224</v>
      </c>
      <c r="H10" s="46"/>
      <c r="I10" s="87">
        <f>SUM(I9)</f>
        <v>29493323178710</v>
      </c>
      <c r="J10" s="46"/>
      <c r="K10" s="88">
        <f>SUM(K9)</f>
        <v>0.40915213639744102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31"/>
  <sheetViews>
    <sheetView rightToLeft="1" view="pageBreakPreview" zoomScale="70" zoomScaleNormal="100" zoomScaleSheetLayoutView="70" workbookViewId="0">
      <selection activeCell="AI25" sqref="AI25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4" bestFit="1" customWidth="1"/>
    <col min="38" max="38" width="0.28515625" style="5" customWidth="1"/>
    <col min="39" max="16384" width="9.140625" style="5"/>
  </cols>
  <sheetData>
    <row r="1" spans="1:37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</row>
    <row r="2" spans="1:37" ht="21" x14ac:dyDescent="0.4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</row>
    <row r="3" spans="1:37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1:37" ht="21" x14ac:dyDescent="0.45">
      <c r="A4" s="175" t="s">
        <v>90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1"/>
    </row>
    <row r="6" spans="1:37" ht="21" x14ac:dyDescent="0.4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5" t="str">
        <f>سهام!C6</f>
        <v>1404/05/31</v>
      </c>
      <c r="P6" s="165"/>
      <c r="Q6" s="165"/>
      <c r="R6" s="165"/>
      <c r="S6" s="165"/>
      <c r="U6" s="165" t="s">
        <v>2</v>
      </c>
      <c r="V6" s="165"/>
      <c r="W6" s="165"/>
      <c r="X6" s="165"/>
      <c r="Y6" s="165"/>
      <c r="Z6" s="165"/>
      <c r="AA6" s="165"/>
      <c r="AC6" s="165" t="str">
        <f>سهام!Q6</f>
        <v>1404/06/31</v>
      </c>
      <c r="AD6" s="165"/>
      <c r="AE6" s="165"/>
      <c r="AF6" s="165"/>
      <c r="AG6" s="165"/>
      <c r="AH6" s="165"/>
      <c r="AI6" s="165"/>
      <c r="AJ6" s="165"/>
      <c r="AK6" s="165"/>
    </row>
    <row r="7" spans="1:37" ht="21" customHeight="1" x14ac:dyDescent="0.45">
      <c r="A7" s="182" t="s">
        <v>21</v>
      </c>
      <c r="B7" s="182"/>
      <c r="C7" s="177" t="s">
        <v>22</v>
      </c>
      <c r="D7" s="22"/>
      <c r="E7" s="177" t="s">
        <v>23</v>
      </c>
      <c r="F7" s="22"/>
      <c r="G7" s="174" t="s">
        <v>24</v>
      </c>
      <c r="H7" s="22"/>
      <c r="I7" s="174" t="s">
        <v>25</v>
      </c>
      <c r="J7" s="12"/>
      <c r="K7" s="174" t="s">
        <v>26</v>
      </c>
      <c r="L7" s="22"/>
      <c r="M7" s="174" t="s">
        <v>14</v>
      </c>
      <c r="N7" s="22"/>
      <c r="O7" s="174" t="s">
        <v>6</v>
      </c>
      <c r="P7" s="22"/>
      <c r="Q7" s="174" t="s">
        <v>7</v>
      </c>
      <c r="R7" s="22"/>
      <c r="S7" s="174" t="s">
        <v>8</v>
      </c>
      <c r="U7" s="176" t="s">
        <v>3</v>
      </c>
      <c r="V7" s="176"/>
      <c r="W7" s="176"/>
      <c r="X7" s="22"/>
      <c r="Y7" s="176" t="s">
        <v>4</v>
      </c>
      <c r="Z7" s="176"/>
      <c r="AA7" s="176"/>
      <c r="AC7" s="174" t="s">
        <v>6</v>
      </c>
      <c r="AD7" s="22"/>
      <c r="AE7" s="174" t="s">
        <v>10</v>
      </c>
      <c r="AF7" s="22"/>
      <c r="AG7" s="174" t="s">
        <v>7</v>
      </c>
      <c r="AH7" s="22"/>
      <c r="AI7" s="177" t="s">
        <v>8</v>
      </c>
      <c r="AJ7" s="22"/>
      <c r="AK7" s="172" t="s">
        <v>132</v>
      </c>
    </row>
    <row r="8" spans="1:37" ht="21" x14ac:dyDescent="0.45">
      <c r="A8" s="182"/>
      <c r="B8" s="182"/>
      <c r="C8" s="178"/>
      <c r="E8" s="178"/>
      <c r="G8" s="165"/>
      <c r="I8" s="165"/>
      <c r="K8" s="165"/>
      <c r="M8" s="165"/>
      <c r="O8" s="165"/>
      <c r="Q8" s="165"/>
      <c r="S8" s="165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65"/>
      <c r="AE8" s="165"/>
      <c r="AG8" s="165"/>
      <c r="AI8" s="178"/>
      <c r="AK8" s="173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2"/>
    </row>
    <row r="10" spans="1:37" x14ac:dyDescent="0.45">
      <c r="A10" s="17" t="s">
        <v>188</v>
      </c>
      <c r="C10" s="7" t="s">
        <v>27</v>
      </c>
      <c r="E10" s="7" t="s">
        <v>27</v>
      </c>
      <c r="G10" s="7" t="s">
        <v>99</v>
      </c>
      <c r="I10" s="7" t="s">
        <v>180</v>
      </c>
      <c r="K10" s="9">
        <v>23</v>
      </c>
      <c r="L10" s="57"/>
      <c r="M10" s="9">
        <v>23</v>
      </c>
      <c r="O10" s="9">
        <v>5000000</v>
      </c>
      <c r="P10" s="57"/>
      <c r="Q10" s="9">
        <v>5000000000000</v>
      </c>
      <c r="R10" s="57"/>
      <c r="S10" s="9">
        <v>5000000000000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5000000</v>
      </c>
      <c r="AD10" s="57"/>
      <c r="AE10" s="9">
        <v>1000000</v>
      </c>
      <c r="AF10" s="57"/>
      <c r="AG10" s="9">
        <v>5000000000000</v>
      </c>
      <c r="AH10" s="57"/>
      <c r="AI10" s="9">
        <v>5000000000000</v>
      </c>
      <c r="AJ10" s="57"/>
      <c r="AK10" s="96">
        <f>AI10/درآمد!$K$1</f>
        <v>6.9363518976523958E-2</v>
      </c>
    </row>
    <row r="11" spans="1:37" x14ac:dyDescent="0.45">
      <c r="A11" s="1" t="s">
        <v>186</v>
      </c>
      <c r="C11" s="7" t="s">
        <v>27</v>
      </c>
      <c r="E11" s="7" t="s">
        <v>27</v>
      </c>
      <c r="G11" s="2" t="s">
        <v>99</v>
      </c>
      <c r="I11" s="7" t="s">
        <v>180</v>
      </c>
      <c r="K11" s="10">
        <v>23</v>
      </c>
      <c r="L11" s="57"/>
      <c r="M11" s="10">
        <v>23</v>
      </c>
      <c r="O11" s="9">
        <v>5000000</v>
      </c>
      <c r="P11" s="57"/>
      <c r="Q11" s="9">
        <v>5000000000000</v>
      </c>
      <c r="R11" s="57"/>
      <c r="S11" s="10">
        <v>5000000000000</v>
      </c>
      <c r="T11" s="57"/>
      <c r="U11" s="9">
        <v>0</v>
      </c>
      <c r="V11" s="57"/>
      <c r="W11" s="9">
        <v>0</v>
      </c>
      <c r="X11" s="57"/>
      <c r="Y11" s="9">
        <v>0</v>
      </c>
      <c r="Z11" s="57"/>
      <c r="AA11" s="9">
        <v>0</v>
      </c>
      <c r="AB11" s="57"/>
      <c r="AC11" s="9">
        <v>5000000</v>
      </c>
      <c r="AD11" s="57"/>
      <c r="AE11" s="9">
        <v>1000000</v>
      </c>
      <c r="AF11" s="57"/>
      <c r="AG11" s="9">
        <v>5000000000000</v>
      </c>
      <c r="AH11" s="57"/>
      <c r="AI11" s="9">
        <v>5000000000000</v>
      </c>
      <c r="AJ11" s="57"/>
      <c r="AK11" s="96">
        <f>AI11/درآمد!$K$1</f>
        <v>6.9363518976523958E-2</v>
      </c>
    </row>
    <row r="12" spans="1:37" x14ac:dyDescent="0.45">
      <c r="A12" s="17" t="s">
        <v>104</v>
      </c>
      <c r="C12" s="7" t="s">
        <v>27</v>
      </c>
      <c r="E12" s="7" t="s">
        <v>27</v>
      </c>
      <c r="G12" s="2" t="s">
        <v>106</v>
      </c>
      <c r="I12" s="7" t="s">
        <v>107</v>
      </c>
      <c r="K12" s="9">
        <v>18</v>
      </c>
      <c r="L12" s="57"/>
      <c r="M12" s="9">
        <v>18</v>
      </c>
      <c r="O12" s="9">
        <v>4302000</v>
      </c>
      <c r="P12" s="57"/>
      <c r="Q12" s="9">
        <v>3650468775951</v>
      </c>
      <c r="R12" s="57"/>
      <c r="S12" s="9">
        <v>4090998122170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4302000</v>
      </c>
      <c r="AD12" s="57"/>
      <c r="AE12" s="9">
        <v>958444</v>
      </c>
      <c r="AF12" s="57"/>
      <c r="AG12" s="9">
        <v>3650468775951</v>
      </c>
      <c r="AH12" s="57"/>
      <c r="AI12" s="9">
        <v>4122478753271</v>
      </c>
      <c r="AJ12" s="57"/>
      <c r="AK12" s="96">
        <f>AI12/درآمد!$K$1</f>
        <v>5.7189926646565969E-2</v>
      </c>
    </row>
    <row r="13" spans="1:37" x14ac:dyDescent="0.45">
      <c r="A13" s="1" t="s">
        <v>96</v>
      </c>
      <c r="B13" s="27"/>
      <c r="C13" s="2" t="s">
        <v>27</v>
      </c>
      <c r="D13" s="23"/>
      <c r="E13" s="2" t="s">
        <v>27</v>
      </c>
      <c r="F13" s="23"/>
      <c r="G13" s="2" t="s">
        <v>100</v>
      </c>
      <c r="H13" s="23"/>
      <c r="I13" s="2" t="s">
        <v>101</v>
      </c>
      <c r="J13" s="27"/>
      <c r="K13" s="10">
        <v>23</v>
      </c>
      <c r="L13" s="77"/>
      <c r="M13" s="10">
        <v>23</v>
      </c>
      <c r="N13" s="23"/>
      <c r="O13" s="10">
        <v>3528000</v>
      </c>
      <c r="P13" s="77"/>
      <c r="Q13" s="10">
        <v>3199976493180</v>
      </c>
      <c r="R13" s="77"/>
      <c r="S13" s="10">
        <v>3154871275920</v>
      </c>
      <c r="T13" s="77"/>
      <c r="U13" s="10">
        <v>0</v>
      </c>
      <c r="V13" s="77"/>
      <c r="W13" s="10">
        <v>0</v>
      </c>
      <c r="X13" s="77"/>
      <c r="Y13" s="9">
        <v>0</v>
      </c>
      <c r="Z13" s="57"/>
      <c r="AA13" s="9">
        <v>0</v>
      </c>
      <c r="AB13" s="77"/>
      <c r="AC13" s="10">
        <v>3528000</v>
      </c>
      <c r="AD13" s="77"/>
      <c r="AE13" s="10">
        <v>898500</v>
      </c>
      <c r="AF13" s="77"/>
      <c r="AG13" s="10">
        <v>3199976493180</v>
      </c>
      <c r="AH13" s="57"/>
      <c r="AI13" s="9">
        <v>3169333454175</v>
      </c>
      <c r="AJ13" s="57"/>
      <c r="AK13" s="96">
        <f>AI13/درآمد!$K$1</f>
        <v>4.3967224238319967E-2</v>
      </c>
    </row>
    <row r="14" spans="1:37" x14ac:dyDescent="0.45">
      <c r="A14" s="17" t="s">
        <v>121</v>
      </c>
      <c r="C14" s="7" t="s">
        <v>27</v>
      </c>
      <c r="E14" s="7" t="s">
        <v>27</v>
      </c>
      <c r="G14" s="7" t="s">
        <v>123</v>
      </c>
      <c r="I14" s="7" t="s">
        <v>124</v>
      </c>
      <c r="K14" s="9">
        <v>23</v>
      </c>
      <c r="L14" s="57"/>
      <c r="M14" s="9">
        <v>23</v>
      </c>
      <c r="O14" s="9">
        <v>3000000</v>
      </c>
      <c r="P14" s="57"/>
      <c r="Q14" s="9">
        <v>3000000000000</v>
      </c>
      <c r="R14" s="57"/>
      <c r="S14" s="9">
        <v>2999456250000</v>
      </c>
      <c r="T14" s="57"/>
      <c r="U14" s="9">
        <v>0</v>
      </c>
      <c r="V14" s="57"/>
      <c r="W14" s="9">
        <v>0</v>
      </c>
      <c r="X14" s="57"/>
      <c r="Y14" s="9">
        <v>0</v>
      </c>
      <c r="Z14" s="33"/>
      <c r="AA14" s="33">
        <v>0</v>
      </c>
      <c r="AB14" s="57"/>
      <c r="AC14" s="9">
        <v>3000000</v>
      </c>
      <c r="AD14" s="57"/>
      <c r="AE14" s="9">
        <v>1000000</v>
      </c>
      <c r="AF14" s="57"/>
      <c r="AG14" s="9">
        <v>3000000000000</v>
      </c>
      <c r="AH14" s="57"/>
      <c r="AI14" s="9">
        <v>2999456250000</v>
      </c>
      <c r="AJ14" s="57"/>
      <c r="AK14" s="96">
        <f>AI14/درآمد!$K$1</f>
        <v>4.1610568103225679E-2</v>
      </c>
    </row>
    <row r="15" spans="1:37" x14ac:dyDescent="0.45">
      <c r="A15" s="17" t="s">
        <v>176</v>
      </c>
      <c r="C15" s="7" t="s">
        <v>27</v>
      </c>
      <c r="E15" s="7" t="s">
        <v>27</v>
      </c>
      <c r="G15" s="7" t="s">
        <v>163</v>
      </c>
      <c r="I15" s="7" t="s">
        <v>179</v>
      </c>
      <c r="K15" s="9">
        <v>23</v>
      </c>
      <c r="L15" s="57"/>
      <c r="M15" s="9">
        <v>23</v>
      </c>
      <c r="O15" s="9">
        <v>3200000</v>
      </c>
      <c r="P15" s="57"/>
      <c r="Q15" s="9">
        <v>2956241802034</v>
      </c>
      <c r="R15" s="57"/>
      <c r="S15" s="9">
        <v>2888410780640</v>
      </c>
      <c r="T15" s="57"/>
      <c r="U15" s="9">
        <v>0</v>
      </c>
      <c r="V15" s="57"/>
      <c r="W15" s="9">
        <v>0</v>
      </c>
      <c r="X15" s="57"/>
      <c r="Y15" s="9">
        <v>0</v>
      </c>
      <c r="Z15" s="57"/>
      <c r="AA15" s="9">
        <v>0</v>
      </c>
      <c r="AB15" s="57"/>
      <c r="AC15" s="9">
        <v>3200000</v>
      </c>
      <c r="AD15" s="57"/>
      <c r="AE15" s="9">
        <v>902792</v>
      </c>
      <c r="AF15" s="57"/>
      <c r="AG15" s="9">
        <v>2956241802034</v>
      </c>
      <c r="AH15" s="57"/>
      <c r="AI15" s="9">
        <v>2888410780640</v>
      </c>
      <c r="AJ15" s="57"/>
      <c r="AK15" s="96">
        <f>AI15/درآمد!$K$1</f>
        <v>4.0070067198983803E-2</v>
      </c>
    </row>
    <row r="16" spans="1:37" x14ac:dyDescent="0.45">
      <c r="A16" s="17" t="s">
        <v>122</v>
      </c>
      <c r="C16" s="7" t="s">
        <v>27</v>
      </c>
      <c r="E16" s="7" t="s">
        <v>27</v>
      </c>
      <c r="G16" s="7" t="s">
        <v>130</v>
      </c>
      <c r="I16" s="7" t="s">
        <v>167</v>
      </c>
      <c r="K16" s="9">
        <v>23</v>
      </c>
      <c r="L16" s="57"/>
      <c r="M16" s="9">
        <v>23</v>
      </c>
      <c r="O16" s="9">
        <v>2700000</v>
      </c>
      <c r="P16" s="57"/>
      <c r="Q16" s="9">
        <v>2445126000000</v>
      </c>
      <c r="R16" s="57"/>
      <c r="S16" s="9">
        <v>2538603594686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2700000</v>
      </c>
      <c r="AD16" s="57"/>
      <c r="AE16" s="9">
        <v>913890</v>
      </c>
      <c r="AF16" s="57"/>
      <c r="AG16" s="9">
        <v>2445126000000</v>
      </c>
      <c r="AH16" s="57"/>
      <c r="AI16" s="9">
        <v>2467055765081</v>
      </c>
      <c r="AJ16" s="57"/>
      <c r="AK16" s="96">
        <f>AI16/درآمد!$K$1</f>
        <v>3.4224733875467754E-2</v>
      </c>
    </row>
    <row r="17" spans="1:37" x14ac:dyDescent="0.45">
      <c r="A17" s="17" t="s">
        <v>114</v>
      </c>
      <c r="C17" s="7" t="s">
        <v>27</v>
      </c>
      <c r="E17" s="7" t="s">
        <v>27</v>
      </c>
      <c r="G17" s="2" t="s">
        <v>117</v>
      </c>
      <c r="I17" s="7" t="s">
        <v>118</v>
      </c>
      <c r="K17" s="9">
        <v>18</v>
      </c>
      <c r="L17" s="57"/>
      <c r="M17" s="9">
        <v>18</v>
      </c>
      <c r="O17" s="9">
        <v>2650000</v>
      </c>
      <c r="P17" s="57"/>
      <c r="Q17" s="9">
        <v>2014365037500</v>
      </c>
      <c r="R17" s="57"/>
      <c r="S17" s="9">
        <v>2105912434176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2650000</v>
      </c>
      <c r="AD17" s="57"/>
      <c r="AE17" s="9">
        <v>805908</v>
      </c>
      <c r="AF17" s="57"/>
      <c r="AG17" s="9">
        <v>2014365037500</v>
      </c>
      <c r="AH17" s="57"/>
      <c r="AI17" s="9">
        <v>2135269112313</v>
      </c>
      <c r="AJ17" s="57"/>
      <c r="AK17" s="96">
        <f>AI17/درآمد!$K$1</f>
        <v>2.962195591838165E-2</v>
      </c>
    </row>
    <row r="18" spans="1:37" x14ac:dyDescent="0.45">
      <c r="A18" s="17" t="s">
        <v>127</v>
      </c>
      <c r="C18" s="7" t="s">
        <v>27</v>
      </c>
      <c r="E18" s="7" t="s">
        <v>27</v>
      </c>
      <c r="G18" s="7" t="s">
        <v>128</v>
      </c>
      <c r="I18" s="7" t="s">
        <v>129</v>
      </c>
      <c r="K18" s="9">
        <v>23</v>
      </c>
      <c r="L18" s="57"/>
      <c r="M18" s="9">
        <v>23</v>
      </c>
      <c r="O18" s="9">
        <v>2000000</v>
      </c>
      <c r="P18" s="57"/>
      <c r="Q18" s="9">
        <v>2000000000000</v>
      </c>
      <c r="R18" s="57"/>
      <c r="S18" s="9">
        <v>1999637500000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2000000</v>
      </c>
      <c r="AD18" s="57"/>
      <c r="AE18" s="9">
        <v>1000000</v>
      </c>
      <c r="AF18" s="57"/>
      <c r="AG18" s="9">
        <v>2000000000000</v>
      </c>
      <c r="AH18" s="57"/>
      <c r="AI18" s="9">
        <v>1999637500000</v>
      </c>
      <c r="AJ18" s="57"/>
      <c r="AK18" s="96">
        <f>AI18/درآمد!$K$1</f>
        <v>2.7740378735483785E-2</v>
      </c>
    </row>
    <row r="19" spans="1:37" x14ac:dyDescent="0.45">
      <c r="A19" s="17" t="s">
        <v>103</v>
      </c>
      <c r="C19" s="7" t="s">
        <v>27</v>
      </c>
      <c r="E19" s="7" t="s">
        <v>27</v>
      </c>
      <c r="G19" s="7" t="s">
        <v>106</v>
      </c>
      <c r="I19" s="7" t="s">
        <v>107</v>
      </c>
      <c r="K19" s="9">
        <v>18</v>
      </c>
      <c r="L19" s="57"/>
      <c r="M19" s="9">
        <v>18</v>
      </c>
      <c r="O19" s="9">
        <v>1984800</v>
      </c>
      <c r="P19" s="57"/>
      <c r="Q19" s="9">
        <v>1684205233657</v>
      </c>
      <c r="R19" s="57"/>
      <c r="S19" s="9">
        <v>1737319894485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1984800</v>
      </c>
      <c r="AD19" s="57"/>
      <c r="AE19" s="9">
        <v>894121</v>
      </c>
      <c r="AF19" s="57"/>
      <c r="AG19" s="9">
        <v>1684205233657</v>
      </c>
      <c r="AH19" s="57"/>
      <c r="AI19" s="9">
        <v>1774329705240</v>
      </c>
      <c r="AJ19" s="57"/>
      <c r="AK19" s="96">
        <f>AI19/درآمد!$K$1</f>
        <v>2.461475043600498E-2</v>
      </c>
    </row>
    <row r="20" spans="1:37" x14ac:dyDescent="0.45">
      <c r="A20" s="17" t="s">
        <v>91</v>
      </c>
      <c r="C20" s="7" t="s">
        <v>27</v>
      </c>
      <c r="E20" s="7" t="s">
        <v>27</v>
      </c>
      <c r="G20" s="2" t="s">
        <v>92</v>
      </c>
      <c r="I20" s="7" t="s">
        <v>93</v>
      </c>
      <c r="K20" s="9">
        <v>23</v>
      </c>
      <c r="L20" s="57"/>
      <c r="M20" s="9">
        <v>23</v>
      </c>
      <c r="O20" s="9">
        <v>1500000</v>
      </c>
      <c r="P20" s="57"/>
      <c r="Q20" s="9">
        <v>1500000000000</v>
      </c>
      <c r="R20" s="57"/>
      <c r="S20" s="9">
        <v>1499728125000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1500000</v>
      </c>
      <c r="AD20" s="57"/>
      <c r="AE20" s="9">
        <v>1000000</v>
      </c>
      <c r="AF20" s="57"/>
      <c r="AG20" s="9">
        <v>1500000000000</v>
      </c>
      <c r="AH20" s="57"/>
      <c r="AI20" s="9">
        <v>1499728125000</v>
      </c>
      <c r="AJ20" s="57"/>
      <c r="AK20" s="96">
        <f>AI20/درآمد!$K$1</f>
        <v>2.0805284051612839E-2</v>
      </c>
    </row>
    <row r="21" spans="1:37" x14ac:dyDescent="0.45">
      <c r="A21" s="1" t="s">
        <v>94</v>
      </c>
      <c r="C21" s="7" t="s">
        <v>27</v>
      </c>
      <c r="E21" s="7" t="s">
        <v>27</v>
      </c>
      <c r="G21" s="2" t="s">
        <v>97</v>
      </c>
      <c r="I21" s="7" t="s">
        <v>98</v>
      </c>
      <c r="K21" s="10">
        <v>23</v>
      </c>
      <c r="L21" s="57"/>
      <c r="M21" s="10">
        <v>23</v>
      </c>
      <c r="O21" s="9">
        <v>1499971</v>
      </c>
      <c r="P21" s="57"/>
      <c r="Q21" s="9">
        <v>1500205374093</v>
      </c>
      <c r="R21" s="57"/>
      <c r="S21" s="10">
        <v>1499699130256</v>
      </c>
      <c r="T21" s="57"/>
      <c r="U21" s="10">
        <v>0</v>
      </c>
      <c r="V21" s="57"/>
      <c r="W21" s="10">
        <v>0</v>
      </c>
      <c r="X21" s="57"/>
      <c r="Y21" s="9">
        <v>0</v>
      </c>
      <c r="Z21" s="57"/>
      <c r="AA21" s="9">
        <v>0</v>
      </c>
      <c r="AB21" s="57"/>
      <c r="AC21" s="9">
        <v>1499971</v>
      </c>
      <c r="AD21" s="57"/>
      <c r="AE21" s="9">
        <v>1000000</v>
      </c>
      <c r="AF21" s="57"/>
      <c r="AG21" s="9">
        <v>1500205374093</v>
      </c>
      <c r="AH21" s="57"/>
      <c r="AI21" s="9">
        <v>1499699130256</v>
      </c>
      <c r="AJ21" s="57"/>
      <c r="AK21" s="96">
        <f>AI21/درآمد!$K$1</f>
        <v>2.0804881816117705E-2</v>
      </c>
    </row>
    <row r="22" spans="1:37" x14ac:dyDescent="0.45">
      <c r="A22" s="17" t="s">
        <v>105</v>
      </c>
      <c r="C22" s="7" t="s">
        <v>27</v>
      </c>
      <c r="E22" s="7" t="s">
        <v>27</v>
      </c>
      <c r="G22" s="7" t="s">
        <v>106</v>
      </c>
      <c r="I22" s="7" t="s">
        <v>108</v>
      </c>
      <c r="K22" s="9">
        <v>18</v>
      </c>
      <c r="L22" s="57"/>
      <c r="M22" s="9">
        <v>18</v>
      </c>
      <c r="O22" s="9">
        <v>646000</v>
      </c>
      <c r="P22" s="57"/>
      <c r="Q22" s="9">
        <v>548164381035</v>
      </c>
      <c r="R22" s="57"/>
      <c r="S22" s="9">
        <v>565451759289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646000</v>
      </c>
      <c r="AD22" s="57"/>
      <c r="AE22" s="9">
        <v>894121</v>
      </c>
      <c r="AF22" s="57"/>
      <c r="AG22" s="9">
        <v>548164381035</v>
      </c>
      <c r="AH22" s="57"/>
      <c r="AI22" s="9">
        <v>577497475607</v>
      </c>
      <c r="AJ22" s="57"/>
      <c r="AK22" s="96">
        <f>AI22/درآمد!$K$1</f>
        <v>8.011451421632166E-3</v>
      </c>
    </row>
    <row r="23" spans="1:37" x14ac:dyDescent="0.45">
      <c r="A23" s="17" t="s">
        <v>35</v>
      </c>
      <c r="C23" s="7" t="s">
        <v>27</v>
      </c>
      <c r="E23" s="7" t="s">
        <v>27</v>
      </c>
      <c r="G23" s="7" t="s">
        <v>36</v>
      </c>
      <c r="I23" s="7" t="s">
        <v>37</v>
      </c>
      <c r="K23" s="9">
        <v>23</v>
      </c>
      <c r="L23" s="57"/>
      <c r="M23" s="9">
        <v>23</v>
      </c>
      <c r="O23" s="9">
        <v>500000</v>
      </c>
      <c r="P23" s="57"/>
      <c r="Q23" s="9">
        <v>500000000000</v>
      </c>
      <c r="R23" s="57"/>
      <c r="S23" s="9">
        <v>499909375000</v>
      </c>
      <c r="T23" s="57"/>
      <c r="U23" s="9">
        <v>0</v>
      </c>
      <c r="V23" s="57"/>
      <c r="W23" s="9">
        <v>0</v>
      </c>
      <c r="X23" s="57"/>
      <c r="Y23" s="9">
        <v>0</v>
      </c>
      <c r="Z23" s="57"/>
      <c r="AA23" s="9">
        <v>0</v>
      </c>
      <c r="AB23" s="57"/>
      <c r="AC23" s="9">
        <v>500000</v>
      </c>
      <c r="AD23" s="57"/>
      <c r="AE23" s="9">
        <v>1000000</v>
      </c>
      <c r="AF23" s="57"/>
      <c r="AG23" s="9">
        <v>500000000000</v>
      </c>
      <c r="AH23" s="57"/>
      <c r="AI23" s="9">
        <v>499909375000</v>
      </c>
      <c r="AJ23" s="57"/>
      <c r="AK23" s="96">
        <f>AI23/درآمد!$K$1</f>
        <v>6.9350946838709461E-3</v>
      </c>
    </row>
    <row r="24" spans="1:37" x14ac:dyDescent="0.45">
      <c r="A24" s="1" t="s">
        <v>31</v>
      </c>
      <c r="C24" s="7" t="s">
        <v>27</v>
      </c>
      <c r="E24" s="7" t="s">
        <v>27</v>
      </c>
      <c r="G24" s="2" t="s">
        <v>32</v>
      </c>
      <c r="I24" s="7" t="s">
        <v>33</v>
      </c>
      <c r="K24" s="10">
        <v>23</v>
      </c>
      <c r="L24" s="57"/>
      <c r="M24" s="10">
        <v>23</v>
      </c>
      <c r="O24" s="9">
        <v>526865</v>
      </c>
      <c r="P24" s="57"/>
      <c r="Q24" s="9">
        <v>500020153650</v>
      </c>
      <c r="R24" s="57"/>
      <c r="S24" s="10">
        <v>485944869025</v>
      </c>
      <c r="T24" s="57"/>
      <c r="U24" s="10">
        <v>0</v>
      </c>
      <c r="V24" s="57"/>
      <c r="W24" s="10">
        <v>0</v>
      </c>
      <c r="X24" s="57"/>
      <c r="Y24" s="9">
        <v>0</v>
      </c>
      <c r="Z24" s="57"/>
      <c r="AA24" s="9">
        <v>0</v>
      </c>
      <c r="AB24" s="57"/>
      <c r="AC24" s="9">
        <v>526865</v>
      </c>
      <c r="AD24" s="57"/>
      <c r="AE24" s="9">
        <v>895000</v>
      </c>
      <c r="AF24" s="57"/>
      <c r="AG24" s="9">
        <v>500020153650</v>
      </c>
      <c r="AH24" s="57"/>
      <c r="AI24" s="9">
        <v>471458707618</v>
      </c>
      <c r="AJ24" s="57"/>
      <c r="AK24" s="96">
        <f>AI24/درآمد!$K$1</f>
        <v>6.5404070025017209E-3</v>
      </c>
    </row>
    <row r="25" spans="1:37" ht="21" x14ac:dyDescent="0.45">
      <c r="A25" s="100" t="s">
        <v>159</v>
      </c>
      <c r="C25" s="2"/>
      <c r="E25" s="2"/>
      <c r="G25" s="2"/>
      <c r="I25" s="2"/>
      <c r="K25" s="2"/>
      <c r="M25" s="2"/>
      <c r="O25" s="9"/>
      <c r="Q25" s="79">
        <f>SUM(Q10:Q24)</f>
        <v>35498773251100</v>
      </c>
      <c r="S25" s="79">
        <f>SUM(S10:S24)</f>
        <v>36065943110647</v>
      </c>
      <c r="U25" s="2"/>
      <c r="W25" s="79">
        <f>SUM(W10:W24)</f>
        <v>0</v>
      </c>
      <c r="Y25" s="2"/>
      <c r="AA25" s="79">
        <f>SUM(AA10:AA24)</f>
        <v>0</v>
      </c>
      <c r="AC25" s="2"/>
      <c r="AE25" s="2"/>
      <c r="AG25" s="79">
        <f>SUM(AG10:AG24)</f>
        <v>35498773251100</v>
      </c>
      <c r="AI25" s="79">
        <f>SUM(AI10:AI24)</f>
        <v>36104264134201</v>
      </c>
      <c r="AK25" s="93">
        <f>SUM(AK10:AK24)</f>
        <v>0.50086376208121697</v>
      </c>
    </row>
    <row r="31" spans="1:37" x14ac:dyDescent="0.45">
      <c r="V31" s="6">
        <f t="shared" ref="V31" si="0">V25-V29</f>
        <v>0</v>
      </c>
    </row>
  </sheetData>
  <sortState ref="A10:AK24">
    <sortCondition descending="1" ref="AI10:AI24"/>
  </sortState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19"/>
  <sheetViews>
    <sheetView rightToLeft="1" view="pageBreakPreview" zoomScale="115" zoomScaleNormal="100" zoomScaleSheetLayoutView="115" workbookViewId="0">
      <selection activeCell="G22" sqref="G22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6" width="9.140625" style="73"/>
    <col min="17" max="16384" width="9.140625" style="61"/>
  </cols>
  <sheetData>
    <row r="1" spans="1:20" ht="21" x14ac:dyDescent="0.4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20" ht="21" x14ac:dyDescent="0.4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20" ht="21" x14ac:dyDescent="0.45">
      <c r="A3" s="184" t="s">
        <v>182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185" t="s">
        <v>38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20" x14ac:dyDescent="0.45">
      <c r="A6" s="185" t="s">
        <v>151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8" spans="1:20" ht="21" x14ac:dyDescent="0.45">
      <c r="A8" s="183" t="s">
        <v>39</v>
      </c>
      <c r="C8" s="178" t="str">
        <f>سهام!Q6</f>
        <v>1404/06/31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20" ht="42" x14ac:dyDescent="0.45">
      <c r="A9" s="178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20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20" x14ac:dyDescent="0.45">
      <c r="A11" s="68" t="s">
        <v>103</v>
      </c>
      <c r="B11" s="67"/>
      <c r="C11" s="55">
        <v>1984800</v>
      </c>
      <c r="D11" s="74"/>
      <c r="E11" s="55">
        <v>848400</v>
      </c>
      <c r="F11" s="74"/>
      <c r="G11" s="55">
        <v>894121</v>
      </c>
      <c r="H11" s="74"/>
      <c r="I11" s="90">
        <f>(G11-E11)/E11</f>
        <v>5.3890853371051393E-2</v>
      </c>
      <c r="J11" s="74"/>
      <c r="K11" s="55">
        <v>1774329705240</v>
      </c>
      <c r="L11" s="74"/>
      <c r="M11" s="55" t="s">
        <v>45</v>
      </c>
      <c r="O11" s="144"/>
      <c r="P11" s="144"/>
      <c r="Q11" s="145"/>
      <c r="R11" s="145"/>
      <c r="S11" s="145"/>
      <c r="T11" s="145"/>
    </row>
    <row r="12" spans="1:20" customFormat="1" ht="21.75" customHeight="1" x14ac:dyDescent="0.45">
      <c r="A12" s="68" t="s">
        <v>104</v>
      </c>
      <c r="B12" s="67"/>
      <c r="C12" s="55">
        <v>4302000</v>
      </c>
      <c r="D12" s="74"/>
      <c r="E12" s="55">
        <v>940645</v>
      </c>
      <c r="F12" s="74"/>
      <c r="G12" s="55">
        <v>958444</v>
      </c>
      <c r="H12" s="74"/>
      <c r="I12" s="90">
        <f t="shared" ref="I12:I18" si="0">(G12-E12)/E12</f>
        <v>1.8922122586097836E-2</v>
      </c>
      <c r="J12" s="74"/>
      <c r="K12" s="55">
        <v>4122478753271</v>
      </c>
      <c r="L12" s="74"/>
      <c r="M12" s="55" t="s">
        <v>45</v>
      </c>
      <c r="O12" s="146"/>
      <c r="P12" s="146"/>
      <c r="Q12" s="146"/>
      <c r="R12" s="146"/>
      <c r="S12" s="146"/>
      <c r="T12" s="146"/>
    </row>
    <row r="13" spans="1:20" customFormat="1" ht="21.75" customHeight="1" x14ac:dyDescent="0.45">
      <c r="A13" s="68" t="s">
        <v>105</v>
      </c>
      <c r="B13" s="67"/>
      <c r="C13" s="55">
        <v>646000</v>
      </c>
      <c r="D13" s="74"/>
      <c r="E13" s="55">
        <v>848400</v>
      </c>
      <c r="F13" s="74"/>
      <c r="G13" s="55">
        <v>894121</v>
      </c>
      <c r="H13" s="74"/>
      <c r="I13" s="90">
        <f t="shared" si="0"/>
        <v>5.3890853371051393E-2</v>
      </c>
      <c r="J13" s="74"/>
      <c r="K13" s="55">
        <v>577497475607</v>
      </c>
      <c r="L13" s="74"/>
      <c r="M13" s="55" t="s">
        <v>45</v>
      </c>
      <c r="O13" s="146"/>
      <c r="P13" s="146"/>
      <c r="Q13" s="146"/>
      <c r="R13" s="146"/>
      <c r="S13" s="146"/>
      <c r="T13" s="146"/>
    </row>
    <row r="14" spans="1:20" customFormat="1" ht="21.75" customHeight="1" x14ac:dyDescent="0.45">
      <c r="A14" s="68" t="s">
        <v>31</v>
      </c>
      <c r="B14" s="67"/>
      <c r="C14" s="55">
        <v>526865</v>
      </c>
      <c r="D14" s="74"/>
      <c r="E14" s="55">
        <v>940040</v>
      </c>
      <c r="F14" s="74"/>
      <c r="G14" s="55">
        <v>895000</v>
      </c>
      <c r="H14" s="74"/>
      <c r="I14" s="90">
        <f t="shared" si="0"/>
        <v>-4.7912854772137359E-2</v>
      </c>
      <c r="J14" s="74"/>
      <c r="K14" s="55">
        <v>471458707618</v>
      </c>
      <c r="L14" s="74"/>
      <c r="M14" s="55" t="s">
        <v>45</v>
      </c>
      <c r="O14" s="146"/>
      <c r="P14" s="146"/>
      <c r="Q14" s="146"/>
      <c r="R14" s="146"/>
      <c r="S14" s="146"/>
      <c r="T14" s="146"/>
    </row>
    <row r="15" spans="1:20" customFormat="1" ht="21.75" customHeight="1" x14ac:dyDescent="0.45">
      <c r="A15" s="68" t="s">
        <v>96</v>
      </c>
      <c r="B15" s="67"/>
      <c r="C15" s="55">
        <v>3528000</v>
      </c>
      <c r="D15" s="74"/>
      <c r="E15" s="55">
        <v>930620</v>
      </c>
      <c r="F15" s="74"/>
      <c r="G15" s="55">
        <v>898500</v>
      </c>
      <c r="H15" s="74"/>
      <c r="I15" s="90">
        <f t="shared" si="0"/>
        <v>-3.4514624658829596E-2</v>
      </c>
      <c r="J15" s="74"/>
      <c r="K15" s="55">
        <v>3169333454175</v>
      </c>
      <c r="L15" s="74"/>
      <c r="M15" s="55" t="s">
        <v>45</v>
      </c>
      <c r="O15" s="146"/>
      <c r="P15" s="146"/>
      <c r="Q15" s="146"/>
      <c r="R15" s="146"/>
      <c r="S15" s="146"/>
      <c r="T15" s="146"/>
    </row>
    <row r="16" spans="1:20" x14ac:dyDescent="0.45">
      <c r="A16" s="68" t="s">
        <v>114</v>
      </c>
      <c r="C16" s="73">
        <v>2650000</v>
      </c>
      <c r="E16" s="73">
        <v>776100</v>
      </c>
      <c r="G16" s="73">
        <v>805908</v>
      </c>
      <c r="I16" s="90">
        <f t="shared" si="0"/>
        <v>3.8407421724004638E-2</v>
      </c>
      <c r="K16" s="73">
        <v>2135269112313</v>
      </c>
      <c r="M16" s="55" t="s">
        <v>45</v>
      </c>
      <c r="O16" s="144"/>
      <c r="P16" s="144"/>
      <c r="Q16" s="145"/>
      <c r="R16" s="145"/>
      <c r="S16" s="145"/>
      <c r="T16" s="145"/>
    </row>
    <row r="17" spans="1:20" x14ac:dyDescent="0.45">
      <c r="A17" s="68" t="s">
        <v>122</v>
      </c>
      <c r="C17" s="73">
        <v>2700000</v>
      </c>
      <c r="E17" s="73">
        <v>918970</v>
      </c>
      <c r="G17" s="73">
        <v>913890</v>
      </c>
      <c r="I17" s="90">
        <f t="shared" si="0"/>
        <v>-5.5279280063549405E-3</v>
      </c>
      <c r="K17" s="73">
        <v>2467055765081</v>
      </c>
      <c r="M17" s="55" t="s">
        <v>45</v>
      </c>
      <c r="O17" s="144"/>
      <c r="P17" s="144"/>
      <c r="Q17" s="145"/>
      <c r="R17" s="145"/>
      <c r="S17" s="145"/>
      <c r="T17" s="145"/>
    </row>
    <row r="18" spans="1:20" x14ac:dyDescent="0.45">
      <c r="A18" s="68" t="s">
        <v>176</v>
      </c>
      <c r="C18" s="73">
        <v>3200000</v>
      </c>
      <c r="E18" s="73">
        <v>980000</v>
      </c>
      <c r="G18" s="73">
        <v>902792</v>
      </c>
      <c r="I18" s="90">
        <f t="shared" si="0"/>
        <v>-7.8783673469387749E-2</v>
      </c>
      <c r="K18" s="73">
        <v>2888410780640</v>
      </c>
      <c r="M18" s="55" t="s">
        <v>45</v>
      </c>
      <c r="O18" s="144"/>
      <c r="P18" s="144"/>
      <c r="Q18" s="145"/>
      <c r="R18" s="145"/>
      <c r="S18" s="145"/>
      <c r="T18" s="145"/>
    </row>
    <row r="19" spans="1:20" x14ac:dyDescent="0.45">
      <c r="O19" s="144"/>
      <c r="P19" s="144"/>
      <c r="Q19" s="145"/>
      <c r="R19" s="145"/>
      <c r="S19" s="145"/>
      <c r="T19" s="145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7"/>
  <sheetViews>
    <sheetView rightToLeft="1" view="pageBreakPreview" zoomScaleNormal="100" zoomScaleSheetLayoutView="100" workbookViewId="0">
      <selection activeCell="E23" sqref="E23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5" bestFit="1" customWidth="1"/>
    <col min="8" max="8" width="1" style="52" customWidth="1"/>
    <col min="9" max="9" width="10.7109375" style="105" bestFit="1" customWidth="1"/>
    <col min="10" max="10" width="0.7109375" style="5" customWidth="1"/>
    <col min="11" max="11" width="24" style="102" hidden="1" customWidth="1"/>
    <col min="12" max="12" width="20.5703125" style="143" hidden="1" customWidth="1"/>
    <col min="13" max="13" width="19.140625" style="5" customWidth="1"/>
    <col min="14" max="16384" width="9.140625" style="5"/>
  </cols>
  <sheetData>
    <row r="1" spans="1:13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K1" s="150">
        <v>72084001414234</v>
      </c>
      <c r="L1" s="151"/>
      <c r="M1" s="152"/>
    </row>
    <row r="2" spans="1:13" ht="2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K2" s="150"/>
      <c r="L2" s="151"/>
      <c r="M2" s="152"/>
    </row>
    <row r="3" spans="1:13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K3" s="150"/>
      <c r="L3" s="151"/>
      <c r="M3" s="152"/>
    </row>
    <row r="4" spans="1:13" x14ac:dyDescent="0.45">
      <c r="K4" s="150"/>
      <c r="L4" s="151"/>
      <c r="M4" s="152"/>
    </row>
    <row r="5" spans="1:13" ht="21" x14ac:dyDescent="0.45">
      <c r="A5" s="62" t="s">
        <v>149</v>
      </c>
      <c r="B5" s="26"/>
      <c r="C5" s="26"/>
      <c r="D5" s="26"/>
      <c r="E5" s="72"/>
      <c r="F5" s="72"/>
      <c r="G5" s="111"/>
      <c r="H5" s="72"/>
      <c r="I5" s="116"/>
      <c r="K5" s="150"/>
      <c r="L5" s="151"/>
      <c r="M5" s="152"/>
    </row>
    <row r="6" spans="1:13" x14ac:dyDescent="0.45">
      <c r="K6" s="150"/>
      <c r="L6" s="151"/>
      <c r="M6" s="152"/>
    </row>
    <row r="7" spans="1:13" ht="42" x14ac:dyDescent="0.45">
      <c r="A7" s="63" t="s">
        <v>50</v>
      </c>
      <c r="C7" s="39" t="s">
        <v>51</v>
      </c>
      <c r="E7" s="39" t="s">
        <v>46</v>
      </c>
      <c r="G7" s="112" t="s">
        <v>52</v>
      </c>
      <c r="I7" s="112" t="s">
        <v>143</v>
      </c>
      <c r="K7" s="150"/>
      <c r="L7" s="151"/>
      <c r="M7" s="152"/>
    </row>
    <row r="8" spans="1:13" ht="21" x14ac:dyDescent="0.45">
      <c r="A8" s="48"/>
      <c r="C8" s="20"/>
      <c r="E8" s="14" t="s">
        <v>133</v>
      </c>
      <c r="G8" s="104"/>
      <c r="I8" s="104"/>
      <c r="K8" s="150"/>
      <c r="L8" s="151"/>
      <c r="M8" s="152"/>
    </row>
    <row r="9" spans="1:13" ht="21" x14ac:dyDescent="0.45">
      <c r="A9" s="65" t="s">
        <v>140</v>
      </c>
      <c r="B9" s="27"/>
      <c r="C9" s="2" t="s">
        <v>53</v>
      </c>
      <c r="D9" s="27"/>
      <c r="E9" s="38">
        <f>'درآمد سرمایه گذاری در سهام'!S13</f>
        <v>399519814559</v>
      </c>
      <c r="G9" s="113">
        <f>E9/$E$14</f>
        <v>4.7189361835518161E-2</v>
      </c>
      <c r="H9" s="97"/>
      <c r="I9" s="113">
        <f>E9/$K$1</f>
        <v>5.5424200477321058E-3</v>
      </c>
      <c r="K9" s="150">
        <f>'درآمد سرمایه گذاری در سهام'!I13</f>
        <v>53002700290</v>
      </c>
      <c r="L9" s="151">
        <f>K9/$K$14</f>
        <v>2.9706475505117191E-2</v>
      </c>
      <c r="M9" s="153"/>
    </row>
    <row r="10" spans="1:13" ht="42" x14ac:dyDescent="0.45">
      <c r="A10" s="64" t="s">
        <v>139</v>
      </c>
      <c r="C10" s="7" t="s">
        <v>54</v>
      </c>
      <c r="E10" s="38">
        <f>'درآمد سرمایه گذاری در صندوق'!S19</f>
        <v>292200277350</v>
      </c>
      <c r="G10" s="113">
        <f>E10/$E$14</f>
        <v>3.4513293493411021E-2</v>
      </c>
      <c r="H10" s="97"/>
      <c r="I10" s="113">
        <f>E10/$K$1</f>
        <v>4.0536078965824575E-3</v>
      </c>
      <c r="K10" s="150">
        <f>'درآمد سرمایه گذاری در صندوق'!I19</f>
        <v>223856178832</v>
      </c>
      <c r="L10" s="151">
        <f t="shared" ref="L10:L13" si="0">K10/$K$14</f>
        <v>0.12546489248202683</v>
      </c>
      <c r="M10" s="153"/>
    </row>
    <row r="11" spans="1:13" ht="27.75" customHeight="1" x14ac:dyDescent="0.45">
      <c r="A11" s="64" t="s">
        <v>141</v>
      </c>
      <c r="C11" s="7" t="s">
        <v>55</v>
      </c>
      <c r="E11" s="11">
        <f>'درآمد سرمایه گذاری در اوراق'!S31</f>
        <v>4419134554184</v>
      </c>
      <c r="G11" s="113">
        <f>E11/$E$14</f>
        <v>0.52196695101948176</v>
      </c>
      <c r="H11" s="97"/>
      <c r="I11" s="113">
        <f>E11/$K$1</f>
        <v>6.1305344701790929E-2</v>
      </c>
      <c r="K11" s="150">
        <f>'درآمد سرمایه گذاری در اوراق'!I31</f>
        <v>899476774726</v>
      </c>
      <c r="L11" s="151">
        <f t="shared" si="0"/>
        <v>0.50413063163993255</v>
      </c>
      <c r="M11" s="153"/>
    </row>
    <row r="12" spans="1:13" ht="30" customHeight="1" x14ac:dyDescent="0.45">
      <c r="A12" s="65" t="s">
        <v>142</v>
      </c>
      <c r="C12" s="7" t="s">
        <v>56</v>
      </c>
      <c r="E12" s="11">
        <f>'درآمد سپرده بانکی'!G10</f>
        <v>3354575492391</v>
      </c>
      <c r="G12" s="113">
        <f>E12/$E$14</f>
        <v>0.39622634709554072</v>
      </c>
      <c r="H12" s="97"/>
      <c r="I12" s="113">
        <f>E12/$K$1</f>
        <v>4.6537032164929069E-2</v>
      </c>
      <c r="K12" s="150">
        <f>'درآمد سپرده بانکی'!C10</f>
        <v>607878036560</v>
      </c>
      <c r="L12" s="151">
        <f t="shared" si="0"/>
        <v>0.34069800037292353</v>
      </c>
      <c r="M12" s="153"/>
    </row>
    <row r="13" spans="1:13" ht="32.25" customHeight="1" x14ac:dyDescent="0.45">
      <c r="A13" s="86" t="s">
        <v>57</v>
      </c>
      <c r="C13" s="2" t="s">
        <v>58</v>
      </c>
      <c r="E13" s="11">
        <f>'سایر درآمدها'!E10</f>
        <v>880890505</v>
      </c>
      <c r="G13" s="113">
        <f>E13/$E$14</f>
        <v>1.0404655604829476E-4</v>
      </c>
      <c r="H13" s="97"/>
      <c r="I13" s="113">
        <f>E13/$K$1</f>
        <v>1.2220333051961456E-5</v>
      </c>
      <c r="K13" s="150">
        <f>'سایر درآمدها'!C10</f>
        <v>0</v>
      </c>
      <c r="L13" s="151">
        <f t="shared" si="0"/>
        <v>0</v>
      </c>
      <c r="M13" s="153"/>
    </row>
    <row r="14" spans="1:13" ht="21" x14ac:dyDescent="0.45">
      <c r="A14" s="35" t="s">
        <v>159</v>
      </c>
      <c r="C14" s="1"/>
      <c r="E14" s="36">
        <f>SUM(E9:E13)</f>
        <v>8466311028989</v>
      </c>
      <c r="G14" s="114">
        <f>SUM(G9:G13)</f>
        <v>1</v>
      </c>
      <c r="H14" s="89"/>
      <c r="I14" s="114">
        <f>SUM(I9:I13)</f>
        <v>0.11745062514408654</v>
      </c>
      <c r="K14" s="150">
        <f>SUM(K9:K13)</f>
        <v>1784213690408</v>
      </c>
      <c r="L14" s="151">
        <f>SUM(L9:L13)</f>
        <v>1</v>
      </c>
      <c r="M14" s="152"/>
    </row>
    <row r="15" spans="1:13" x14ac:dyDescent="0.45">
      <c r="K15" s="150"/>
      <c r="L15" s="151"/>
      <c r="M15" s="152"/>
    </row>
    <row r="16" spans="1:13" x14ac:dyDescent="0.45">
      <c r="K16" s="150"/>
      <c r="L16" s="151"/>
      <c r="M16" s="152"/>
    </row>
    <row r="17" spans="11:13" x14ac:dyDescent="0.45">
      <c r="K17" s="150"/>
      <c r="L17" s="151"/>
      <c r="M17" s="152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activeCell="U13" sqref="U13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0.85546875" style="11" bestFit="1" customWidth="1"/>
    <col min="10" max="10" width="0.85546875" style="11" customWidth="1"/>
    <col min="11" max="11" width="15.5703125" style="134" customWidth="1"/>
    <col min="12" max="12" width="0.85546875" style="11" customWidth="1"/>
    <col min="13" max="13" width="19.140625" style="11" bestFit="1" customWidth="1"/>
    <col min="14" max="14" width="0.85546875" style="11" customWidth="1"/>
    <col min="15" max="15" width="19.28515625" style="11" bestFit="1" customWidth="1"/>
    <col min="16" max="16" width="0.85546875" style="11" customWidth="1"/>
    <col min="17" max="17" width="21.42578125" style="11" bestFit="1" customWidth="1"/>
    <col min="18" max="18" width="0.85546875" style="11" customWidth="1"/>
    <col min="19" max="19" width="21.42578125" style="11" bestFit="1" customWidth="1"/>
    <col min="20" max="20" width="0.85546875" style="11" customWidth="1"/>
    <col min="21" max="21" width="11.5703125" style="130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3" ht="2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3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5" spans="1:23" ht="21" x14ac:dyDescent="0.45">
      <c r="A5" s="175" t="s">
        <v>152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</row>
    <row r="6" spans="1:23" ht="21" x14ac:dyDescent="0.45">
      <c r="C6" s="186" t="s">
        <v>59</v>
      </c>
      <c r="D6" s="186"/>
      <c r="E6" s="186"/>
      <c r="F6" s="186"/>
      <c r="G6" s="186"/>
      <c r="H6" s="186"/>
      <c r="I6" s="186"/>
      <c r="J6" s="186"/>
      <c r="K6" s="186"/>
      <c r="M6" s="186" t="s">
        <v>184</v>
      </c>
      <c r="N6" s="186"/>
      <c r="O6" s="186"/>
      <c r="P6" s="186"/>
      <c r="Q6" s="186"/>
      <c r="R6" s="186"/>
      <c r="S6" s="186"/>
      <c r="T6" s="186"/>
      <c r="U6" s="186"/>
    </row>
    <row r="7" spans="1:23" ht="21" x14ac:dyDescent="0.45">
      <c r="A7" s="164" t="s">
        <v>60</v>
      </c>
      <c r="C7" s="174" t="s">
        <v>61</v>
      </c>
      <c r="D7" s="70"/>
      <c r="E7" s="174" t="s">
        <v>62</v>
      </c>
      <c r="F7" s="70"/>
      <c r="G7" s="174" t="s">
        <v>63</v>
      </c>
      <c r="H7" s="70"/>
      <c r="I7" s="176" t="s">
        <v>13</v>
      </c>
      <c r="J7" s="176"/>
      <c r="K7" s="176"/>
      <c r="M7" s="174" t="s">
        <v>61</v>
      </c>
      <c r="N7" s="70"/>
      <c r="O7" s="174" t="s">
        <v>62</v>
      </c>
      <c r="P7" s="70"/>
      <c r="Q7" s="174" t="s">
        <v>63</v>
      </c>
      <c r="R7" s="70"/>
      <c r="S7" s="176" t="s">
        <v>13</v>
      </c>
      <c r="T7" s="176"/>
      <c r="U7" s="176"/>
    </row>
    <row r="8" spans="1:23" ht="42" x14ac:dyDescent="0.45">
      <c r="A8" s="165"/>
      <c r="C8" s="165"/>
      <c r="E8" s="165"/>
      <c r="G8" s="165"/>
      <c r="I8" s="119" t="s">
        <v>46</v>
      </c>
      <c r="J8" s="70"/>
      <c r="K8" s="103" t="s">
        <v>52</v>
      </c>
      <c r="M8" s="165"/>
      <c r="O8" s="165"/>
      <c r="Q8" s="165"/>
      <c r="S8" s="36" t="s">
        <v>46</v>
      </c>
      <c r="T8" s="70"/>
      <c r="U8" s="109" t="s">
        <v>52</v>
      </c>
    </row>
    <row r="9" spans="1:23" ht="2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10"/>
      <c r="W9" s="155"/>
    </row>
    <row r="10" spans="1:23" x14ac:dyDescent="0.45">
      <c r="A10" s="37" t="s">
        <v>126</v>
      </c>
      <c r="B10" s="131"/>
      <c r="C10" s="49">
        <v>0</v>
      </c>
      <c r="D10" s="49"/>
      <c r="E10" s="49">
        <v>53002700290</v>
      </c>
      <c r="G10" s="33">
        <v>0</v>
      </c>
      <c r="H10" s="33"/>
      <c r="I10" s="49">
        <v>53002700290</v>
      </c>
      <c r="J10" s="33"/>
      <c r="K10" s="130">
        <f>I10/درآمد!$K$14</f>
        <v>2.9706475505117191E-2</v>
      </c>
      <c r="L10" s="33"/>
      <c r="M10" s="33">
        <v>15120784016</v>
      </c>
      <c r="N10" s="33"/>
      <c r="O10" s="33">
        <v>388170713149</v>
      </c>
      <c r="Q10" s="49">
        <v>0</v>
      </c>
      <c r="S10" s="49">
        <v>403291497165</v>
      </c>
      <c r="T10" s="33"/>
      <c r="U10" s="130">
        <f>S10/درآمد!$E$14</f>
        <v>4.7634854871751488E-2</v>
      </c>
      <c r="W10" s="155"/>
    </row>
    <row r="11" spans="1:23" x14ac:dyDescent="0.45">
      <c r="A11" s="37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v>0</v>
      </c>
      <c r="J11" s="33"/>
      <c r="K11" s="130">
        <f>I11/درآمد!$K$14</f>
        <v>0</v>
      </c>
      <c r="L11" s="33"/>
      <c r="M11" s="33">
        <v>0</v>
      </c>
      <c r="N11" s="33"/>
      <c r="O11" s="33">
        <v>0</v>
      </c>
      <c r="Q11" s="49">
        <v>920786446</v>
      </c>
      <c r="S11" s="49">
        <v>920786446</v>
      </c>
      <c r="T11" s="33"/>
      <c r="U11" s="130">
        <f>S11/درآمد!$E$14</f>
        <v>1.0875887300232522E-4</v>
      </c>
      <c r="W11" s="155"/>
    </row>
    <row r="12" spans="1:23" x14ac:dyDescent="0.45">
      <c r="A12" s="157" t="s">
        <v>11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v>0</v>
      </c>
      <c r="J12" s="33"/>
      <c r="K12" s="130">
        <f>I12/درآمد!$K$14</f>
        <v>0</v>
      </c>
      <c r="L12" s="33"/>
      <c r="M12" s="33">
        <v>0</v>
      </c>
      <c r="N12" s="33"/>
      <c r="O12" s="33">
        <v>0</v>
      </c>
      <c r="Q12" s="49">
        <v>-4692469052</v>
      </c>
      <c r="S12" s="49">
        <v>-4692469052</v>
      </c>
      <c r="T12" s="33"/>
      <c r="U12" s="130">
        <f>S12/درآمد!$E$14</f>
        <v>-5.5425190923565071E-4</v>
      </c>
      <c r="W12" s="155"/>
    </row>
    <row r="13" spans="1:23" ht="21" x14ac:dyDescent="0.45">
      <c r="A13" s="122" t="s">
        <v>159</v>
      </c>
      <c r="B13" s="19"/>
      <c r="C13" s="81">
        <f>SUM(C10:C12)</f>
        <v>0</v>
      </c>
      <c r="D13" s="33"/>
      <c r="E13" s="81">
        <f>SUM(E10:E12)</f>
        <v>53002700290</v>
      </c>
      <c r="F13" s="33"/>
      <c r="G13" s="81">
        <f>SUM(G10:G12)</f>
        <v>0</v>
      </c>
      <c r="H13" s="33"/>
      <c r="I13" s="81">
        <f>SUM(I10:I12)</f>
        <v>53002700290</v>
      </c>
      <c r="J13" s="33"/>
      <c r="K13" s="132">
        <f>SUM(K10:K12)</f>
        <v>2.9706475505117191E-2</v>
      </c>
      <c r="L13" s="33"/>
      <c r="M13" s="81">
        <f>SUM(M10:M12)</f>
        <v>15120784016</v>
      </c>
      <c r="O13" s="81">
        <f>SUM(O10:O12)</f>
        <v>388170713149</v>
      </c>
      <c r="P13" s="33"/>
      <c r="Q13" s="81">
        <f>SUM(Q10:Q12)</f>
        <v>-3771682606</v>
      </c>
      <c r="R13" s="33"/>
      <c r="S13" s="81">
        <f>SUM(S10:S12)</f>
        <v>399519814559</v>
      </c>
      <c r="T13" s="33"/>
      <c r="U13" s="108">
        <f>SUM(U10:U12)</f>
        <v>4.7189361835518161E-2</v>
      </c>
      <c r="W13" s="155"/>
    </row>
    <row r="14" spans="1:23" x14ac:dyDescent="0.45">
      <c r="K14" s="133"/>
      <c r="W14" s="155"/>
    </row>
    <row r="15" spans="1:23" x14ac:dyDescent="0.45">
      <c r="W15" s="155"/>
    </row>
    <row r="16" spans="1:23" x14ac:dyDescent="0.45">
      <c r="Q16" s="156"/>
      <c r="U16" s="134"/>
      <c r="W16" s="155"/>
    </row>
    <row r="17" spans="21:23" x14ac:dyDescent="0.45">
      <c r="U17" s="134"/>
      <c r="W17" s="155"/>
    </row>
    <row r="18" spans="21:23" x14ac:dyDescent="0.45">
      <c r="U18" s="134"/>
    </row>
    <row r="19" spans="21:23" x14ac:dyDescent="0.45">
      <c r="U19" s="134"/>
    </row>
    <row r="20" spans="21:23" x14ac:dyDescent="0.45">
      <c r="U20" s="134"/>
    </row>
  </sheetData>
  <sortState ref="A10:U12">
    <sortCondition descending="1" ref="S10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19"/>
  <sheetViews>
    <sheetView rightToLeft="1" view="pageBreakPreview" topLeftCell="A5" zoomScaleNormal="100" zoomScaleSheetLayoutView="100" workbookViewId="0">
      <selection activeCell="S24" sqref="S24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1.140625" style="11" bestFit="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8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9" customWidth="1"/>
    <col min="22" max="22" width="0.28515625" style="18" customWidth="1"/>
    <col min="23" max="23" width="16.140625" style="18" bestFit="1" customWidth="1"/>
    <col min="24" max="16384" width="9.140625" style="18"/>
  </cols>
  <sheetData>
    <row r="1" spans="1:21" ht="21" x14ac:dyDescent="0.4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21" x14ac:dyDescent="0.45">
      <c r="A2" s="168" t="s">
        <v>49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1" ht="21" x14ac:dyDescent="0.45">
      <c r="A3" s="168" t="str">
        <f>'صورت وضعیت'!B12</f>
        <v>برای ماه منتهی به 1404/06/31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5" spans="1:21" ht="21" x14ac:dyDescent="0.45">
      <c r="A5" s="175" t="s">
        <v>153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</row>
    <row r="6" spans="1:21" ht="21" x14ac:dyDescent="0.45">
      <c r="C6" s="186" t="s">
        <v>59</v>
      </c>
      <c r="D6" s="186"/>
      <c r="E6" s="186"/>
      <c r="F6" s="186"/>
      <c r="G6" s="186"/>
      <c r="H6" s="186"/>
      <c r="I6" s="186"/>
      <c r="J6" s="186"/>
      <c r="K6" s="186"/>
      <c r="M6" s="186" t="str">
        <f>'درآمد سرمایه گذاری در سهام'!M6</f>
        <v>از ابتدای سال مالی تا پایان شهریور 1404</v>
      </c>
      <c r="N6" s="186"/>
      <c r="O6" s="164"/>
      <c r="P6" s="186"/>
      <c r="Q6" s="186"/>
      <c r="R6" s="186"/>
      <c r="S6" s="186"/>
      <c r="T6" s="186"/>
      <c r="U6" s="186"/>
    </row>
    <row r="7" spans="1:21" ht="21" x14ac:dyDescent="0.45">
      <c r="A7" s="164" t="s">
        <v>16</v>
      </c>
      <c r="C7" s="174" t="s">
        <v>64</v>
      </c>
      <c r="D7" s="70"/>
      <c r="E7" s="174" t="s">
        <v>62</v>
      </c>
      <c r="F7" s="70"/>
      <c r="G7" s="174" t="s">
        <v>63</v>
      </c>
      <c r="H7" s="70"/>
      <c r="I7" s="176" t="s">
        <v>13</v>
      </c>
      <c r="J7" s="176"/>
      <c r="K7" s="176"/>
      <c r="M7" s="174" t="s">
        <v>64</v>
      </c>
      <c r="N7" s="70"/>
      <c r="O7" s="187" t="s">
        <v>62</v>
      </c>
      <c r="P7" s="70"/>
      <c r="Q7" s="174" t="s">
        <v>63</v>
      </c>
      <c r="R7" s="70"/>
      <c r="S7" s="176" t="s">
        <v>13</v>
      </c>
      <c r="T7" s="176"/>
      <c r="U7" s="176"/>
    </row>
    <row r="8" spans="1:21" ht="42" x14ac:dyDescent="0.45">
      <c r="A8" s="165"/>
      <c r="C8" s="165"/>
      <c r="E8" s="165"/>
      <c r="G8" s="165"/>
      <c r="I8" s="8" t="s">
        <v>46</v>
      </c>
      <c r="J8" s="135"/>
      <c r="K8" s="103" t="s">
        <v>52</v>
      </c>
      <c r="M8" s="165"/>
      <c r="O8" s="188"/>
      <c r="Q8" s="165"/>
      <c r="S8" s="119" t="s">
        <v>46</v>
      </c>
      <c r="T8" s="135"/>
      <c r="U8" s="106" t="s">
        <v>52</v>
      </c>
    </row>
    <row r="9" spans="1:21" ht="2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J9" s="127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27"/>
      <c r="U9" s="107"/>
    </row>
    <row r="10" spans="1:21" x14ac:dyDescent="0.45">
      <c r="A10" s="60" t="s">
        <v>20</v>
      </c>
      <c r="C10" s="11">
        <v>0</v>
      </c>
      <c r="E10" s="11">
        <v>137003314701</v>
      </c>
      <c r="G10" s="11">
        <v>0</v>
      </c>
      <c r="I10" s="14">
        <v>137003314701</v>
      </c>
      <c r="K10" s="134">
        <f>I10/درآمد!$K$14</f>
        <v>7.6786382392162428E-2</v>
      </c>
      <c r="M10" s="49">
        <v>0</v>
      </c>
      <c r="N10" s="33"/>
      <c r="O10" s="49">
        <v>193247979854</v>
      </c>
      <c r="P10" s="33"/>
      <c r="Q10" s="49">
        <v>0</v>
      </c>
      <c r="R10" s="33"/>
      <c r="S10" s="49">
        <v>193247979854</v>
      </c>
      <c r="U10" s="134">
        <f>S10/درآمد!$E$14</f>
        <v>2.2825523323240889E-2</v>
      </c>
    </row>
    <row r="11" spans="1:21" x14ac:dyDescent="0.45">
      <c r="A11" s="37" t="s">
        <v>164</v>
      </c>
      <c r="E11" s="11">
        <v>29365677319</v>
      </c>
      <c r="I11" s="14">
        <v>29365677319</v>
      </c>
      <c r="K11" s="134">
        <f>I11/درآمد!$K$14</f>
        <v>1.6458610017886864E-2</v>
      </c>
      <c r="M11" s="49"/>
      <c r="N11" s="33"/>
      <c r="O11" s="49">
        <v>54824202445</v>
      </c>
      <c r="P11" s="33"/>
      <c r="Q11" s="49"/>
      <c r="R11" s="33"/>
      <c r="S11" s="49">
        <v>54824202445</v>
      </c>
      <c r="U11" s="134">
        <f>S11/درآمد!$E$14</f>
        <v>6.475571504198187E-3</v>
      </c>
    </row>
    <row r="12" spans="1:21" x14ac:dyDescent="0.45">
      <c r="A12" s="60" t="s">
        <v>165</v>
      </c>
      <c r="C12" s="11">
        <v>0</v>
      </c>
      <c r="E12" s="11">
        <v>22813391040</v>
      </c>
      <c r="G12" s="11">
        <v>0</v>
      </c>
      <c r="I12" s="14">
        <v>22813391040</v>
      </c>
      <c r="K12" s="134">
        <f>I12/درآمد!$K$14</f>
        <v>1.2786243689668816E-2</v>
      </c>
      <c r="M12" s="49">
        <v>0</v>
      </c>
      <c r="N12" s="33"/>
      <c r="O12" s="49">
        <v>28193995995</v>
      </c>
      <c r="P12" s="33"/>
      <c r="Q12" s="49">
        <v>0</v>
      </c>
      <c r="R12" s="33"/>
      <c r="S12" s="49">
        <v>28193995995</v>
      </c>
      <c r="U12" s="134">
        <f>S12/درآمد!$E$14</f>
        <v>3.3301394076431386E-3</v>
      </c>
    </row>
    <row r="13" spans="1:21" x14ac:dyDescent="0.45">
      <c r="A13" s="60" t="s">
        <v>175</v>
      </c>
      <c r="C13" s="11">
        <v>0</v>
      </c>
      <c r="E13" s="11">
        <v>21474200000</v>
      </c>
      <c r="G13" s="11">
        <v>0</v>
      </c>
      <c r="I13" s="14">
        <v>21474200000</v>
      </c>
      <c r="K13" s="134">
        <f>I13/درآمد!$K$14</f>
        <v>1.2035665971764541E-2</v>
      </c>
      <c r="M13" s="49">
        <v>0</v>
      </c>
      <c r="N13" s="33"/>
      <c r="O13" s="49">
        <v>21933360000</v>
      </c>
      <c r="P13" s="33"/>
      <c r="Q13" s="49">
        <v>0</v>
      </c>
      <c r="R13" s="33"/>
      <c r="S13" s="49">
        <v>21933360000</v>
      </c>
      <c r="U13" s="134">
        <f>S13/درآمد!$E$14</f>
        <v>2.5906631500897223E-3</v>
      </c>
    </row>
    <row r="14" spans="1:21" x14ac:dyDescent="0.45">
      <c r="A14" s="37" t="s">
        <v>119</v>
      </c>
      <c r="C14" s="11">
        <v>0</v>
      </c>
      <c r="E14" s="11">
        <v>60428156</v>
      </c>
      <c r="G14" s="11">
        <v>0</v>
      </c>
      <c r="I14" s="14">
        <v>60428156</v>
      </c>
      <c r="K14" s="134">
        <f>I14/درآمد!$K$14</f>
        <v>3.3868227962190874E-5</v>
      </c>
      <c r="M14" s="49">
        <v>0</v>
      </c>
      <c r="N14" s="33"/>
      <c r="O14" s="49">
        <v>2726940855</v>
      </c>
      <c r="P14" s="33"/>
      <c r="Q14" s="49">
        <v>0</v>
      </c>
      <c r="R14" s="33"/>
      <c r="S14" s="49">
        <v>2726940855</v>
      </c>
      <c r="U14" s="134">
        <f>S14/درآمد!$E$14</f>
        <v>3.2209315788929102E-4</v>
      </c>
    </row>
    <row r="15" spans="1:21" x14ac:dyDescent="0.45">
      <c r="A15" s="60" t="s">
        <v>19</v>
      </c>
      <c r="C15" s="11">
        <v>0</v>
      </c>
      <c r="E15" s="11">
        <v>10373992437</v>
      </c>
      <c r="G15" s="11">
        <v>0</v>
      </c>
      <c r="I15" s="14">
        <v>10373992437</v>
      </c>
      <c r="K15" s="134">
        <f>I15/درآمد!$K$14</f>
        <v>5.8143217333052506E-3</v>
      </c>
      <c r="M15" s="49">
        <v>0</v>
      </c>
      <c r="N15" s="33"/>
      <c r="O15" s="49">
        <v>1839301287</v>
      </c>
      <c r="P15" s="33"/>
      <c r="Q15" s="49">
        <v>0</v>
      </c>
      <c r="R15" s="33"/>
      <c r="S15" s="49">
        <v>1839301287</v>
      </c>
      <c r="U15" s="134">
        <f>S15/درآمد!$E$14</f>
        <v>2.1724943493124174E-4</v>
      </c>
    </row>
    <row r="16" spans="1:21" x14ac:dyDescent="0.45">
      <c r="A16" s="37" t="s">
        <v>185</v>
      </c>
      <c r="C16" s="11">
        <v>0</v>
      </c>
      <c r="E16" s="11">
        <v>-227999999</v>
      </c>
      <c r="G16" s="11">
        <v>0</v>
      </c>
      <c r="I16" s="14">
        <v>-227999999</v>
      </c>
      <c r="K16" s="134">
        <f>I16/درآمد!$K$14</f>
        <v>-1.2778738344276617E-4</v>
      </c>
      <c r="M16" s="49">
        <v>0</v>
      </c>
      <c r="N16" s="33"/>
      <c r="O16" s="49">
        <v>-227999999</v>
      </c>
      <c r="P16" s="33"/>
      <c r="Q16" s="49">
        <v>0</v>
      </c>
      <c r="R16" s="33"/>
      <c r="S16" s="49">
        <v>-227999999</v>
      </c>
      <c r="U16" s="134">
        <f>S16/درآمد!$E$14</f>
        <v>-2.6930264931127446E-5</v>
      </c>
    </row>
    <row r="17" spans="1:24" x14ac:dyDescent="0.45">
      <c r="A17" s="37" t="s">
        <v>120</v>
      </c>
      <c r="C17" s="11">
        <v>0</v>
      </c>
      <c r="E17" s="11">
        <v>2193426010</v>
      </c>
      <c r="G17" s="11">
        <v>0</v>
      </c>
      <c r="I17" s="14">
        <v>2193426010</v>
      </c>
      <c r="K17" s="134">
        <f>I17/درآمد!$K$14</f>
        <v>1.2293516308006943E-3</v>
      </c>
      <c r="M17" s="49">
        <v>0</v>
      </c>
      <c r="N17" s="33"/>
      <c r="O17" s="49">
        <v>-1850753085</v>
      </c>
      <c r="P17" s="33"/>
      <c r="Q17" s="49">
        <v>0</v>
      </c>
      <c r="R17" s="33"/>
      <c r="S17" s="49">
        <v>-1850753085</v>
      </c>
      <c r="U17" s="134">
        <f>S17/درآمد!$E$14</f>
        <v>-2.1860206631470834E-4</v>
      </c>
    </row>
    <row r="18" spans="1:24" x14ac:dyDescent="0.45">
      <c r="A18" s="85" t="s">
        <v>111</v>
      </c>
      <c r="B18" s="127"/>
      <c r="C18" s="11">
        <v>0</v>
      </c>
      <c r="D18" s="14"/>
      <c r="E18" s="14">
        <v>799749168</v>
      </c>
      <c r="F18" s="14"/>
      <c r="G18" s="11">
        <v>0</v>
      </c>
      <c r="H18" s="14"/>
      <c r="I18" s="14">
        <v>799749168</v>
      </c>
      <c r="J18" s="127"/>
      <c r="K18" s="134">
        <f>I18/درآمد!$K$14</f>
        <v>4.4823620191879573E-4</v>
      </c>
      <c r="L18" s="127"/>
      <c r="M18" s="49">
        <v>0</v>
      </c>
      <c r="N18" s="49"/>
      <c r="O18" s="49">
        <v>-8486750002</v>
      </c>
      <c r="P18" s="49"/>
      <c r="Q18" s="49">
        <v>0</v>
      </c>
      <c r="R18" s="49"/>
      <c r="S18" s="49">
        <v>-8486750002</v>
      </c>
      <c r="T18" s="127"/>
      <c r="U18" s="134">
        <f>S18/درآمد!$E$14</f>
        <v>-1.0024141533356164E-3</v>
      </c>
      <c r="X18" s="136"/>
    </row>
    <row r="19" spans="1:24" ht="21" x14ac:dyDescent="0.45">
      <c r="A19" s="122" t="s">
        <v>159</v>
      </c>
      <c r="C19" s="36">
        <f>SUM(C10:C18)</f>
        <v>0</v>
      </c>
      <c r="E19" s="36">
        <f>SUM(E10:E18)</f>
        <v>223856178832</v>
      </c>
      <c r="G19" s="36">
        <f>SUM(G10:G18)</f>
        <v>0</v>
      </c>
      <c r="I19" s="36">
        <f>SUM(I10:I18)</f>
        <v>223856178832</v>
      </c>
      <c r="K19" s="137">
        <f>SUM(K10:K18)</f>
        <v>0.12546489248202683</v>
      </c>
      <c r="M19" s="36">
        <f>SUM(M10:M18)</f>
        <v>0</v>
      </c>
      <c r="O19" s="36">
        <f>SUM(O10:O18)</f>
        <v>292200277350</v>
      </c>
      <c r="Q19" s="36">
        <f>SUM(Q10:Q18)</f>
        <v>0</v>
      </c>
      <c r="S19" s="36">
        <f>SUM(S10:S18)</f>
        <v>292200277350</v>
      </c>
      <c r="U19" s="108">
        <f>SUM(U10:U18)</f>
        <v>3.4513293493411021E-2</v>
      </c>
    </row>
  </sheetData>
  <sortState ref="A10:U18">
    <sortCondition descending="1" ref="S10:S18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'سود سهام'!Print_Area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2025-10-01T14:05:29Z</dcterms:modified>
</cp:coreProperties>
</file>