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989"/>
  </bookViews>
  <sheets>
    <sheet name="صورت وضعیت" sheetId="1" r:id="rId1"/>
    <sheet name="سهام" sheetId="2" r:id="rId2"/>
    <sheet name="واحدهای صندوق" sheetId="4" r:id="rId3"/>
    <sheet name="سپرده " sheetId="23" r:id="rId4"/>
    <sheet name="اوراق" sheetId="5" r:id="rId5"/>
    <sheet name="تعدیل قیمت" sheetId="6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" sheetId="11" r:id="rId10"/>
    <sheet name="درآمد سپرده بانکی" sheetId="13" r:id="rId11"/>
    <sheet name="سایر درآمدها" sheetId="14" r:id="rId12"/>
    <sheet name="مبالغ تخصیصی اوراق" sheetId="22" r:id="rId13"/>
    <sheet name="سود سهام" sheetId="24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_FilterDatabase" localSheetId="4" hidden="1">اوراق!$A$10:$AK$26</definedName>
    <definedName name="_xlnm._FilterDatabase" localSheetId="16" hidden="1">'درآمد ناشی از فروش'!$S$9:$AI$9</definedName>
    <definedName name="_xlnm._FilterDatabase" localSheetId="14" hidden="1">'سود اوراق بهادار'!$A$9:$S$26</definedName>
    <definedName name="_xlnm._FilterDatabase" localSheetId="1" hidden="1">سهام!#REF!</definedName>
    <definedName name="_xlnm.Print_Area" localSheetId="4">اوراق!$A$1:$AK$28</definedName>
    <definedName name="_xlnm.Print_Area" localSheetId="5">'تعدیل قیمت'!$A$1:$N$18</definedName>
    <definedName name="_xlnm.Print_Area" localSheetId="6">درآمد!$A$1:$J$16</definedName>
    <definedName name="_xlnm.Print_Area" localSheetId="10">'درآمد سپرده بانکی'!$A$1:$J$13</definedName>
    <definedName name="_xlnm.Print_Area" localSheetId="9">'درآمد سرمایه گذاری در اوراق'!$A$1:$U$37</definedName>
    <definedName name="_xlnm.Print_Area" localSheetId="7">'درآمد سرمایه گذاری در سهام'!$A$1:$V$14</definedName>
    <definedName name="_xlnm.Print_Area" localSheetId="8">'درآمد سرمایه گذاری در صندوق'!$A$1:$U$23</definedName>
    <definedName name="_xlnm.Print_Area" localSheetId="17">'درآمد ناشی از تغییر قیمت اوراق'!$A$1:$R$37</definedName>
    <definedName name="_xlnm.Print_Area" localSheetId="16">'درآمد ناشی از فروش'!$A$1:$Q$24</definedName>
    <definedName name="_xlnm.Print_Area" localSheetId="11">'سایر درآمدها'!$A$1:$E$11</definedName>
    <definedName name="_xlnm.Print_Area" localSheetId="3">'سپرده '!$A$1:$K$11</definedName>
    <definedName name="_xlnm.Print_Area" localSheetId="14">'سود اوراق بهادار'!$A$1:$S$33</definedName>
    <definedName name="_xlnm.Print_Area" localSheetId="15">'سود سپرده بانکی'!$A$1:$N$11</definedName>
    <definedName name="_xlnm.Print_Area" localSheetId="13">'سود سهام'!$A$1:$S$11</definedName>
    <definedName name="_xlnm.Print_Area" localSheetId="1">سهام!$A$1:$Y$15</definedName>
    <definedName name="_xlnm.Print_Area" localSheetId="0">'صورت وضعیت'!$A$1:$C$19</definedName>
    <definedName name="_xlnm.Print_Area" localSheetId="12">'مبالغ تخصیصی اوراق'!$A$1:$H$20</definedName>
    <definedName name="_xlnm.Print_Area" localSheetId="2">'واحدهای صندوق'!$A$1:$Y$23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" i="19" l="1"/>
  <c r="R10" i="19"/>
  <c r="R11" i="19"/>
  <c r="R12" i="19"/>
  <c r="R13" i="19"/>
  <c r="R14" i="19"/>
  <c r="R15" i="19"/>
  <c r="R16" i="19"/>
  <c r="R17" i="19"/>
  <c r="R18" i="19"/>
  <c r="R19" i="19"/>
  <c r="R21" i="19"/>
  <c r="R22" i="19"/>
  <c r="R9" i="19"/>
  <c r="G36" i="21"/>
  <c r="C9" i="13"/>
  <c r="E10" i="14"/>
  <c r="F19" i="22" l="1"/>
  <c r="F18" i="22"/>
  <c r="F17" i="22"/>
  <c r="I13" i="9"/>
  <c r="M13" i="9"/>
  <c r="O13" i="9"/>
  <c r="Q13" i="9"/>
  <c r="S13" i="9"/>
  <c r="O32" i="17"/>
  <c r="Q32" i="17"/>
  <c r="S32" i="17"/>
  <c r="Q31" i="21"/>
  <c r="Q23" i="21"/>
  <c r="Q19" i="21"/>
  <c r="Q11" i="21"/>
  <c r="Q34" i="21"/>
  <c r="Q35" i="21"/>
  <c r="Q28" i="21"/>
  <c r="Q29" i="21"/>
  <c r="Q14" i="21"/>
  <c r="Q13" i="21"/>
  <c r="Q18" i="21"/>
  <c r="Q12" i="21"/>
  <c r="Q26" i="21"/>
  <c r="Q15" i="21"/>
  <c r="Q20" i="21"/>
  <c r="Q25" i="21"/>
  <c r="Q27" i="21"/>
  <c r="Q16" i="21"/>
  <c r="Q10" i="21"/>
  <c r="Q17" i="21"/>
  <c r="Q22" i="21"/>
  <c r="Q21" i="21"/>
  <c r="Q24" i="21"/>
  <c r="Q9" i="21"/>
  <c r="Q36" i="21" s="1"/>
  <c r="Q33" i="21"/>
  <c r="Q30" i="21"/>
  <c r="Q32" i="21"/>
  <c r="S10" i="9"/>
  <c r="I26" i="21"/>
  <c r="I15" i="21"/>
  <c r="I20" i="21"/>
  <c r="I25" i="21"/>
  <c r="I27" i="21"/>
  <c r="I16" i="21"/>
  <c r="I10" i="21"/>
  <c r="I17" i="21"/>
  <c r="I22" i="21"/>
  <c r="I21" i="21"/>
  <c r="I24" i="21"/>
  <c r="E21" i="10"/>
  <c r="S18" i="10"/>
  <c r="S14" i="10"/>
  <c r="Q21" i="10"/>
  <c r="O21" i="10"/>
  <c r="G21" i="10"/>
  <c r="I14" i="10"/>
  <c r="E23" i="19"/>
  <c r="G23" i="19"/>
  <c r="M23" i="19"/>
  <c r="O23" i="19"/>
  <c r="M32" i="17"/>
  <c r="C13" i="9"/>
  <c r="E13" i="9"/>
  <c r="G13" i="9"/>
  <c r="O10" i="24"/>
  <c r="G10" i="18"/>
  <c r="G9" i="18"/>
  <c r="M9" i="18"/>
  <c r="I22" i="19"/>
  <c r="I21" i="19"/>
  <c r="I12" i="19"/>
  <c r="I13" i="19"/>
  <c r="I18" i="19"/>
  <c r="I20" i="19"/>
  <c r="I10" i="19"/>
  <c r="I15" i="19"/>
  <c r="I16" i="19"/>
  <c r="I9" i="19"/>
  <c r="I23" i="19" s="1"/>
  <c r="I19" i="19"/>
  <c r="I11" i="19"/>
  <c r="I14" i="19"/>
  <c r="I17" i="19"/>
  <c r="Q13" i="19"/>
  <c r="Q18" i="19"/>
  <c r="Q21" i="19"/>
  <c r="Q20" i="19"/>
  <c r="Q23" i="19" s="1"/>
  <c r="Q22" i="19"/>
  <c r="Q10" i="19"/>
  <c r="Q15" i="19"/>
  <c r="Q16" i="19"/>
  <c r="Q9" i="19"/>
  <c r="Q19" i="19"/>
  <c r="Q11" i="19"/>
  <c r="Q14" i="19"/>
  <c r="Q17" i="19"/>
  <c r="Q12" i="19"/>
  <c r="E36" i="21"/>
  <c r="M36" i="21"/>
  <c r="O36" i="21"/>
  <c r="R20" i="19" l="1"/>
  <c r="I36" i="21"/>
  <c r="C10" i="18"/>
  <c r="E10" i="18"/>
  <c r="I10" i="18"/>
  <c r="K10" i="18"/>
  <c r="M10" i="18"/>
  <c r="I32" i="17"/>
  <c r="K32" i="17"/>
  <c r="S10" i="24"/>
  <c r="E13" i="8"/>
  <c r="G10" i="13"/>
  <c r="E12" i="8" s="1"/>
  <c r="C10" i="13"/>
  <c r="C33" i="11"/>
  <c r="E33" i="11"/>
  <c r="G33" i="11"/>
  <c r="M33" i="11"/>
  <c r="O33" i="11"/>
  <c r="Q33" i="11"/>
  <c r="S27" i="11"/>
  <c r="S31" i="11"/>
  <c r="S22" i="11"/>
  <c r="S21" i="11"/>
  <c r="S23" i="11"/>
  <c r="S30" i="11"/>
  <c r="S29" i="11"/>
  <c r="S13" i="11"/>
  <c r="S28" i="11"/>
  <c r="S17" i="11"/>
  <c r="S15" i="11"/>
  <c r="S20" i="11"/>
  <c r="S11" i="11"/>
  <c r="S14" i="11"/>
  <c r="S12" i="11"/>
  <c r="S18" i="11"/>
  <c r="S26" i="11"/>
  <c r="S25" i="11"/>
  <c r="S19" i="11"/>
  <c r="S24" i="11"/>
  <c r="S10" i="11"/>
  <c r="S33" i="11" s="1"/>
  <c r="S16" i="11"/>
  <c r="S32" i="11"/>
  <c r="I27" i="11"/>
  <c r="I31" i="11"/>
  <c r="I22" i="11"/>
  <c r="I21" i="11"/>
  <c r="I23" i="11"/>
  <c r="I30" i="11"/>
  <c r="I29" i="11"/>
  <c r="I13" i="11"/>
  <c r="I28" i="11"/>
  <c r="I17" i="11"/>
  <c r="I15" i="11"/>
  <c r="I20" i="11"/>
  <c r="I11" i="11"/>
  <c r="I14" i="11"/>
  <c r="I12" i="11"/>
  <c r="I18" i="11"/>
  <c r="I26" i="11"/>
  <c r="I25" i="11"/>
  <c r="I19" i="11"/>
  <c r="I24" i="11"/>
  <c r="I10" i="11"/>
  <c r="I33" i="11" s="1"/>
  <c r="I16" i="11"/>
  <c r="I32" i="11"/>
  <c r="M21" i="10"/>
  <c r="S10" i="10"/>
  <c r="S12" i="10"/>
  <c r="S15" i="10"/>
  <c r="S19" i="10"/>
  <c r="S20" i="10"/>
  <c r="S16" i="10"/>
  <c r="S13" i="10"/>
  <c r="S11" i="10"/>
  <c r="S17" i="10"/>
  <c r="I10" i="10"/>
  <c r="I12" i="10"/>
  <c r="I15" i="10"/>
  <c r="I19" i="10"/>
  <c r="I18" i="10"/>
  <c r="I20" i="10"/>
  <c r="I16" i="10"/>
  <c r="I13" i="10"/>
  <c r="I11" i="10"/>
  <c r="I17" i="10"/>
  <c r="S12" i="9"/>
  <c r="S11" i="9"/>
  <c r="I12" i="9"/>
  <c r="I10" i="9"/>
  <c r="I11" i="9"/>
  <c r="U22" i="4"/>
  <c r="W22" i="4"/>
  <c r="M10" i="24"/>
  <c r="I10" i="24"/>
  <c r="AI27" i="5"/>
  <c r="AG27" i="5"/>
  <c r="AA27" i="5"/>
  <c r="W27" i="5"/>
  <c r="S27" i="5"/>
  <c r="Q27" i="5"/>
  <c r="I10" i="23"/>
  <c r="G10" i="23"/>
  <c r="E10" i="23"/>
  <c r="K10" i="23"/>
  <c r="C10" i="23"/>
  <c r="O22" i="4"/>
  <c r="K22" i="4"/>
  <c r="G22" i="4"/>
  <c r="E22" i="4"/>
  <c r="Y11" i="2"/>
  <c r="W11" i="2"/>
  <c r="U11" i="2"/>
  <c r="G11" i="2"/>
  <c r="E11" i="2"/>
  <c r="Y22" i="4" l="1"/>
  <c r="I21" i="10"/>
  <c r="S21" i="10"/>
  <c r="E11" i="8"/>
  <c r="E10" i="8"/>
  <c r="E9" i="8"/>
  <c r="I14" i="8" l="1"/>
  <c r="E14" i="8"/>
  <c r="E10" i="13" l="1"/>
  <c r="K13" i="9"/>
  <c r="G9" i="8"/>
  <c r="I10" i="13"/>
  <c r="U13" i="9" l="1"/>
  <c r="U21" i="10"/>
  <c r="K21" i="10"/>
  <c r="K33" i="11"/>
  <c r="A3" i="8"/>
  <c r="C8" i="6" l="1"/>
  <c r="G10" i="8" l="1"/>
  <c r="G11" i="8"/>
  <c r="G13" i="8"/>
  <c r="G12" i="8"/>
  <c r="G14" i="8" l="1"/>
</calcChain>
</file>

<file path=xl/sharedStrings.xml><?xml version="1.0" encoding="utf-8"?>
<sst xmlns="http://schemas.openxmlformats.org/spreadsheetml/2006/main" count="668" uniqueCount="209">
  <si>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</si>
  <si>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</si>
  <si>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</si>
  <si>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</si>
  <si>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</si>
  <si>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</si>
  <si>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</si>
  <si>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</si>
  <si>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</si>
  <si>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</si>
  <si>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</si>
  <si>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آتیه داده پرداز</t>
  </si>
  <si>
    <t>سرمایه گذاری تامین اجتماعی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</si>
  <si>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</si>
  <si>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</si>
  <si>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</si>
  <si>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</si>
  <si>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</si>
  <si>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</si>
  <si>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</si>
  <si>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</si>
  <si>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</si>
  <si>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</si>
  <si>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</si>
  <si>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</si>
  <si>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</si>
  <si>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</si>
  <si>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</si>
  <si>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اسناد خزانه-م1بودجه01-040326</t>
  </si>
  <si>
    <t>مرابحه سبحان انکولوژی060530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</si>
  <si>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</si>
  <si>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</si>
  <si>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</si>
  <si>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</si>
  <si>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</si>
  <si>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</si>
  <si>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</si>
  <si>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</si>
  <si>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</si>
  <si>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</si>
  <si>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</si>
  <si>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</si>
  <si>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</si>
  <si>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</si>
  <si>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</si>
  <si>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</si>
  <si>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</si>
  <si>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</si>
  <si>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</si>
  <si>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</si>
  <si>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</si>
  <si>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</si>
  <si>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</si>
  <si>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</si>
  <si>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</si>
  <si>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</si>
  <si>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</si>
  <si>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</si>
  <si>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</si>
  <si>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</si>
  <si>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</si>
  <si>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</si>
  <si>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</si>
  <si>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</si>
  <si>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</si>
  <si>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</si>
  <si>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</si>
  <si>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</si>
  <si>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</si>
  <si>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</si>
  <si>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</si>
  <si>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</si>
  <si>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</si>
  <si>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</si>
  <si>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</si>
  <si>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</si>
  <si>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</si>
  <si>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</si>
  <si>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</si>
  <si>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</si>
  <si>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</si>
  <si>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</si>
  <si>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</si>
  <si>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</si>
  <si>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</si>
  <si>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</si>
  <si>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</si>
  <si>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</si>
  <si>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</si>
  <si>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</si>
  <si>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</si>
  <si>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</si>
  <si>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</si>
  <si>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</si>
  <si>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</si>
  <si>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مشارکت ش شیراز312-3ماهه18%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</si>
  <si>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</si>
  <si>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</si>
  <si>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</si>
  <si>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</si>
  <si>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</si>
  <si>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</si>
  <si>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</si>
  <si>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</si>
  <si>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</si>
  <si>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</si>
  <si>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</si>
  <si>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</si>
  <si>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</si>
  <si>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</si>
  <si>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</si>
  <si>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</si>
  <si>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مرابحه عام دولت102-ش.خ031211</t>
  </si>
  <si>
    <t>مرابحه عام دولت161-ش.خ040329</t>
  </si>
  <si>
    <t>مشارکت ش اصفهان512-3ماهه18%</t>
  </si>
  <si>
    <t>1403/12/11</t>
  </si>
  <si>
    <t>1404/03/28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</si>
  <si>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</si>
  <si>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</si>
  <si>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</si>
  <si>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</si>
  <si>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</si>
  <si>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</si>
  <si>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</si>
  <si>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</si>
  <si>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</si>
  <si>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</si>
  <si>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</si>
  <si>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</si>
  <si>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</si>
  <si>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</si>
  <si>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</si>
  <si>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</si>
  <si>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</si>
  <si>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</si>
  <si>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</si>
  <si>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</si>
  <si>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</si>
  <si>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5-2- سایر درآمدها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</si>
  <si>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</si>
  <si>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</si>
  <si>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</si>
  <si>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</si>
  <si>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</si>
  <si>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</si>
  <si>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</si>
  <si>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</si>
  <si>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</si>
  <si>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</si>
  <si>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</si>
  <si>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</si>
  <si>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</si>
  <si>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</si>
  <si>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</si>
  <si>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</si>
  <si>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صدور طی دوره</t>
  </si>
  <si>
    <t>ابطال طی دوره</t>
  </si>
  <si>
    <t>مبلغ ابطال</t>
  </si>
  <si>
    <t>4-2- درآمد حاصل از سرمایه‌گذاری در سپرده بانکی و گواهی سپرده</t>
  </si>
  <si>
    <t>جمع کل</t>
  </si>
  <si>
    <t xml:space="preserve">توسعه معادن وص.معدنی خاورمیانه </t>
  </si>
  <si>
    <t>اوراق مشارکت مرابحه پاریزشرق070228</t>
  </si>
  <si>
    <t>ح.توسعه م وص.معدنی خاورمیانه</t>
  </si>
  <si>
    <t>1404/04/31</t>
  </si>
  <si>
    <t>صندوق اهرمی جهش-واحدهای عادی</t>
  </si>
  <si>
    <t>صندوق س.پشتوانه طلا زمرد بیدار</t>
  </si>
  <si>
    <t>1404/04/10</t>
  </si>
  <si>
    <t>1405/08/07</t>
  </si>
  <si>
    <t>1404/04/30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</si>
  <si>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</si>
  <si>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</si>
  <si>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</si>
  <si>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</si>
  <si>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</si>
  <si>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صندوق س.پشتوانه طلای رز</t>
  </si>
  <si>
    <t>مرابحه عام دولت223-ش.خ070431</t>
  </si>
  <si>
    <t>شهردادری تهران</t>
  </si>
  <si>
    <t>شهرداری تبریز</t>
  </si>
  <si>
    <t>1407/04/31</t>
  </si>
  <si>
    <t>1407/12/28</t>
  </si>
  <si>
    <t>سود سپرده‌های بانکی</t>
  </si>
  <si>
    <t>صندوق س.پشتوانه طلای جام زرین</t>
  </si>
  <si>
    <t>قطار شهری شهرداری تبریز</t>
  </si>
  <si>
    <t>قطار شهری شهرداری تهران</t>
  </si>
  <si>
    <t>1404/07/30</t>
  </si>
  <si>
    <t>مرابحه عام دولت241-ش.خ070829</t>
  </si>
  <si>
    <t>مرابحه عام دولت234-ش.خ070808</t>
  </si>
  <si>
    <t>1404/07/29</t>
  </si>
  <si>
    <t>1404/07/08</t>
  </si>
  <si>
    <t>1407/08/08</t>
  </si>
  <si>
    <t>خیر</t>
  </si>
  <si>
    <t xml:space="preserve"> اوراق مشارکت مرابحه عام دولت234-ش.خ070808</t>
  </si>
  <si>
    <t>تامین سرمایه ملت</t>
  </si>
  <si>
    <t>_</t>
  </si>
  <si>
    <t>برای ماه منتهی به 1404/08/30</t>
  </si>
  <si>
    <t>1404/08/30</t>
  </si>
  <si>
    <t>از ابتدای سال مالی تا پایان آبان 1404</t>
  </si>
  <si>
    <t>صندوق س.انارنماد ارزش-درسهام</t>
  </si>
  <si>
    <t>صندوق س.پشتوانه طلای صبا</t>
  </si>
  <si>
    <t>1407/08/29</t>
  </si>
  <si>
    <t>9.64%</t>
  </si>
  <si>
    <t>3.40%</t>
  </si>
  <si>
    <t>6.60%</t>
  </si>
  <si>
    <t>8.00%</t>
  </si>
  <si>
    <t>2.30%</t>
  </si>
  <si>
    <t>-1.25%</t>
  </si>
  <si>
    <t>تأمین سرمایه ملت</t>
  </si>
  <si>
    <t>-</t>
  </si>
  <si>
    <t>تأمین سرمایه امید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</si>
</sst>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-_ر_ي_ا_ل_ ;_ * #,##0.00\-_ر_ي_ا_ل_ ;_ * &quot;-&quot;??_-_ر_ي_ا_ل_ ;_ @_ "/>
    <numFmt numFmtId="164" formatCode="#,###;\(#,###\);\-"/>
    <numFmt numFmtId="165" formatCode=";;;"/>
    <numFmt numFmtId="167" formatCode="#,##0.0000_);\(#,##0.0000\)"/>
    <numFmt numFmtId="169" formatCode="0.00%;\(0.00%\);\-"/>
    <numFmt numFmtId="170" formatCode="_(* #,##0_);_(* \(#,##0\);_(* &quot;-&quot;??_);_(@_)"/>
    <numFmt numFmtId="172" formatCode="0%;\(0%\);\-"/>
  </numFmts>
  <fonts count="18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b/>
      <sz val="10"/>
      <color rgb="FF000000"/>
      <name val="Arial"/>
      <family val="2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99">
    <xf numFmtId="0" fontId="0" fillId="0" borderId="0" xfId="0" applyAlignment="1">
      <alignment horizontal="left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center" vertical="top"/>
    </xf>
    <xf numFmtId="164" fontId="6" fillId="0" borderId="9" xfId="3" applyNumberFormat="1" applyFont="1" applyFill="1" applyBorder="1" applyAlignment="1">
      <alignment horizontal="center" vertical="center" wrapText="1" readingOrder="2"/>
    </xf>
    <xf numFmtId="164" fontId="9" fillId="0" borderId="9" xfId="3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Border="1" applyAlignment="1">
      <alignment horizontal="left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left"/>
    </xf>
    <xf numFmtId="164" fontId="9" fillId="0" borderId="9" xfId="0" applyNumberFormat="1" applyFont="1" applyBorder="1" applyAlignment="1">
      <alignment horizontal="center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3" fillId="0" borderId="0" xfId="1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vertical="top"/>
    </xf>
    <xf numFmtId="164" fontId="4" fillId="0" borderId="0" xfId="0" applyNumberFormat="1" applyFont="1" applyAlignment="1">
      <alignment horizontal="left" wrapText="1"/>
    </xf>
    <xf numFmtId="164" fontId="8" fillId="0" borderId="0" xfId="0" applyNumberFormat="1" applyFont="1" applyFill="1" applyAlignment="1">
      <alignment horizontal="right" vertical="center" wrapText="1" readingOrder="2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readingOrder="2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8" xfId="1" applyNumberFormat="1" applyFont="1" applyBorder="1" applyAlignment="1">
      <alignment horizontal="center" vertical="center"/>
    </xf>
    <xf numFmtId="164" fontId="4" fillId="0" borderId="5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right" vertical="top" wrapText="1"/>
    </xf>
    <xf numFmtId="164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/>
    </xf>
    <xf numFmtId="164" fontId="3" fillId="0" borderId="8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/>
    </xf>
    <xf numFmtId="169" fontId="3" fillId="0" borderId="3" xfId="6" applyNumberFormat="1" applyFont="1" applyFill="1" applyBorder="1" applyAlignment="1">
      <alignment horizontal="center" vertical="center" wrapText="1"/>
    </xf>
    <xf numFmtId="169" fontId="3" fillId="0" borderId="0" xfId="6" applyNumberFormat="1" applyFont="1" applyFill="1" applyBorder="1" applyAlignment="1">
      <alignment horizontal="center" vertical="center" wrapText="1"/>
    </xf>
    <xf numFmtId="169" fontId="3" fillId="0" borderId="7" xfId="6" applyNumberFormat="1" applyFont="1" applyFill="1" applyBorder="1" applyAlignment="1">
      <alignment horizontal="center" vertical="center"/>
    </xf>
    <xf numFmtId="169" fontId="3" fillId="0" borderId="3" xfId="1" applyNumberFormat="1" applyFont="1" applyFill="1" applyBorder="1" applyAlignment="1">
      <alignment horizontal="center" vertical="center" wrapText="1"/>
    </xf>
    <xf numFmtId="169" fontId="3" fillId="0" borderId="0" xfId="1" applyNumberFormat="1" applyFont="1" applyFill="1" applyBorder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13" fillId="0" borderId="0" xfId="0" applyNumberFormat="1" applyFont="1" applyFill="1" applyBorder="1" applyAlignment="1">
      <alignment horizontal="center" vertical="center"/>
    </xf>
    <xf numFmtId="169" fontId="3" fillId="0" borderId="8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readingOrder="1"/>
    </xf>
    <xf numFmtId="10" fontId="4" fillId="0" borderId="0" xfId="6" applyNumberFormat="1" applyFont="1" applyFill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left"/>
    </xf>
    <xf numFmtId="169" fontId="3" fillId="0" borderId="8" xfId="6" applyNumberFormat="1" applyFont="1" applyFill="1" applyBorder="1" applyAlignment="1">
      <alignment horizontal="center" vertical="center"/>
    </xf>
    <xf numFmtId="169" fontId="4" fillId="0" borderId="0" xfId="6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left"/>
    </xf>
    <xf numFmtId="169" fontId="3" fillId="0" borderId="7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/>
    </xf>
    <xf numFmtId="170" fontId="16" fillId="2" borderId="0" xfId="1" applyNumberFormat="1" applyFont="1" applyFill="1"/>
    <xf numFmtId="10" fontId="3" fillId="0" borderId="8" xfId="6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/>
    <xf numFmtId="164" fontId="4" fillId="0" borderId="5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0" fontId="9" fillId="0" borderId="9" xfId="6" applyNumberFormat="1" applyFont="1" applyFill="1" applyBorder="1" applyAlignment="1">
      <alignment horizontal="center" vertical="center" wrapText="1" readingOrder="2"/>
    </xf>
    <xf numFmtId="0" fontId="17" fillId="0" borderId="10" xfId="0" applyFont="1" applyBorder="1" applyAlignment="1">
      <alignment wrapText="1"/>
    </xf>
    <xf numFmtId="10" fontId="3" fillId="0" borderId="7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readingOrder="2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3" fillId="0" borderId="0" xfId="1" applyNumberFormat="1" applyFont="1" applyFill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wrapText="1"/>
    </xf>
    <xf numFmtId="172" fontId="3" fillId="0" borderId="8" xfId="6" applyNumberFormat="1" applyFont="1" applyFill="1" applyBorder="1" applyAlignment="1">
      <alignment horizontal="center" vertical="center" wrapText="1"/>
    </xf>
    <xf numFmtId="10" fontId="4" fillId="0" borderId="0" xfId="1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</cellXfs>
  <cellStyles count="7">
    <cellStyle name="Comma" xfId="1" builtinId="3"/>
    <cellStyle name="Normal" xfId="0" builtinId="0"/>
    <cellStyle name="Normal 2 2" xfId="3"/>
    <cellStyle name="Normal 3" xfId="2"/>
    <cellStyle name="Normal 5" xfId="4"/>
    <cellStyle name="Percent" xfId="6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0:B12"/>
  <sheetViews>
    <sheetView rightToLeft="1" tabSelected="1" view="pageBreakPreview" zoomScaleNormal="100" zoomScaleSheetLayoutView="100" workbookViewId="0"/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194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39"/>
  <sheetViews>
    <sheetView rightToLeft="1" view="pageBreakPreview" zoomScale="91" zoomScaleNormal="100" zoomScaleSheetLayoutView="91" workbookViewId="0">
      <selection activeCell="W23" sqref="W23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3.5703125" style="11" customWidth="1"/>
    <col min="10" max="10" width="0.85546875" style="11" customWidth="1"/>
    <col min="11" max="11" width="8.7109375" style="132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0.85546875" style="18" customWidth="1"/>
    <col min="21" max="21" width="9.140625" style="135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1:21" ht="21" customHeight="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</row>
    <row r="3" spans="1:21" ht="21" customHeight="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5" spans="1:21" ht="21" customHeight="1" x14ac:dyDescent="0.45">
      <c r="A5" s="178" t="s">
        <v>154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</row>
    <row r="6" spans="1:21" ht="21" customHeight="1" x14ac:dyDescent="0.45">
      <c r="C6" s="168" t="s">
        <v>59</v>
      </c>
      <c r="D6" s="168"/>
      <c r="E6" s="168"/>
      <c r="F6" s="168"/>
      <c r="G6" s="168"/>
      <c r="H6" s="168"/>
      <c r="I6" s="168"/>
      <c r="J6" s="168"/>
      <c r="K6" s="168"/>
      <c r="M6" s="168" t="s">
        <v>196</v>
      </c>
      <c r="N6" s="168"/>
      <c r="O6" s="168"/>
      <c r="P6" s="168"/>
      <c r="Q6" s="168"/>
      <c r="R6" s="168"/>
      <c r="S6" s="168"/>
      <c r="T6" s="168"/>
      <c r="U6" s="168"/>
    </row>
    <row r="7" spans="1:21" ht="21" customHeight="1" x14ac:dyDescent="0.45">
      <c r="A7" s="167" t="s">
        <v>65</v>
      </c>
      <c r="C7" s="177" t="s">
        <v>66</v>
      </c>
      <c r="D7" s="70"/>
      <c r="E7" s="177" t="s">
        <v>62</v>
      </c>
      <c r="F7" s="70"/>
      <c r="G7" s="177" t="s">
        <v>63</v>
      </c>
      <c r="H7" s="70"/>
      <c r="I7" s="179" t="s">
        <v>13</v>
      </c>
      <c r="J7" s="179"/>
      <c r="K7" s="179"/>
      <c r="M7" s="177" t="s">
        <v>66</v>
      </c>
      <c r="N7" s="70"/>
      <c r="O7" s="177" t="s">
        <v>62</v>
      </c>
      <c r="P7" s="70"/>
      <c r="Q7" s="177" t="s">
        <v>63</v>
      </c>
      <c r="R7" s="70"/>
      <c r="S7" s="179" t="s">
        <v>13</v>
      </c>
      <c r="T7" s="179"/>
      <c r="U7" s="179"/>
    </row>
    <row r="8" spans="1:21" ht="63" x14ac:dyDescent="0.45">
      <c r="A8" s="168"/>
      <c r="C8" s="168"/>
      <c r="E8" s="168"/>
      <c r="G8" s="168"/>
      <c r="I8" s="8" t="s">
        <v>46</v>
      </c>
      <c r="J8" s="133"/>
      <c r="K8" s="101" t="s">
        <v>52</v>
      </c>
      <c r="M8" s="168"/>
      <c r="O8" s="168"/>
      <c r="Q8" s="168"/>
      <c r="S8" s="8" t="s">
        <v>46</v>
      </c>
      <c r="T8" s="133"/>
      <c r="U8" s="101" t="s">
        <v>52</v>
      </c>
    </row>
    <row r="9" spans="1:21" ht="21" customHeight="1" x14ac:dyDescent="0.45">
      <c r="A9" s="116"/>
      <c r="C9" s="14" t="s">
        <v>133</v>
      </c>
      <c r="E9" s="14" t="s">
        <v>133</v>
      </c>
      <c r="G9" s="14" t="s">
        <v>133</v>
      </c>
      <c r="I9" s="14" t="s">
        <v>133</v>
      </c>
      <c r="M9" s="14" t="s">
        <v>133</v>
      </c>
      <c r="O9" s="14" t="s">
        <v>133</v>
      </c>
      <c r="Q9" s="14" t="s">
        <v>133</v>
      </c>
      <c r="S9" s="14" t="s">
        <v>133</v>
      </c>
    </row>
    <row r="10" spans="1:21" ht="21" customHeight="1" x14ac:dyDescent="0.45">
      <c r="A10" s="60" t="s">
        <v>104</v>
      </c>
      <c r="C10" s="33">
        <v>63757749271</v>
      </c>
      <c r="D10" s="33"/>
      <c r="E10" s="33">
        <v>28948780580</v>
      </c>
      <c r="F10" s="33"/>
      <c r="G10" s="33">
        <v>0</v>
      </c>
      <c r="H10" s="33"/>
      <c r="I10" s="33">
        <f t="shared" ref="I10:I32" si="0">C10+E10+G10</f>
        <v>92706529851</v>
      </c>
      <c r="J10" s="33"/>
      <c r="K10" s="131">
        <v>4.0172846352324959E-2</v>
      </c>
      <c r="L10" s="33"/>
      <c r="M10" s="33">
        <v>584091463439</v>
      </c>
      <c r="N10" s="33"/>
      <c r="O10" s="33">
        <v>136599721310</v>
      </c>
      <c r="P10" s="33"/>
      <c r="Q10" s="33">
        <v>0</v>
      </c>
      <c r="R10" s="33"/>
      <c r="S10" s="33">
        <f t="shared" ref="S10:S32" si="1">M10+O10+Q10</f>
        <v>720691184749</v>
      </c>
      <c r="U10" s="137">
        <v>5.6573926083439897E-2</v>
      </c>
    </row>
    <row r="11" spans="1:21" ht="21" customHeight="1" x14ac:dyDescent="0.45">
      <c r="A11" s="60" t="s">
        <v>121</v>
      </c>
      <c r="C11" s="33">
        <v>80018630130</v>
      </c>
      <c r="D11" s="33"/>
      <c r="E11" s="33">
        <v>-1087499999</v>
      </c>
      <c r="F11" s="33"/>
      <c r="G11" s="33">
        <v>0</v>
      </c>
      <c r="H11" s="33"/>
      <c r="I11" s="33">
        <f t="shared" si="0"/>
        <v>78931130131</v>
      </c>
      <c r="J11" s="33"/>
      <c r="K11" s="131">
        <v>3.4203503984717713E-2</v>
      </c>
      <c r="L11" s="33"/>
      <c r="M11" s="33">
        <v>662096917750</v>
      </c>
      <c r="N11" s="33"/>
      <c r="O11" s="33">
        <v>-1631249999</v>
      </c>
      <c r="P11" s="33"/>
      <c r="Q11" s="33">
        <v>0</v>
      </c>
      <c r="R11" s="33"/>
      <c r="S11" s="33">
        <f t="shared" si="1"/>
        <v>660465667751</v>
      </c>
      <c r="U11" s="137">
        <v>5.1846250736379211E-2</v>
      </c>
    </row>
    <row r="12" spans="1:21" ht="21" customHeight="1" x14ac:dyDescent="0.45">
      <c r="A12" s="60" t="s">
        <v>96</v>
      </c>
      <c r="C12" s="33">
        <v>62600279163</v>
      </c>
      <c r="D12" s="33"/>
      <c r="E12" s="33">
        <v>776544993</v>
      </c>
      <c r="F12" s="33"/>
      <c r="G12" s="33">
        <v>0</v>
      </c>
      <c r="H12" s="33"/>
      <c r="I12" s="33">
        <f t="shared" si="0"/>
        <v>63376824156</v>
      </c>
      <c r="J12" s="33"/>
      <c r="K12" s="131">
        <v>2.7463301918530841E-2</v>
      </c>
      <c r="L12" s="33"/>
      <c r="M12" s="33">
        <v>609173430617</v>
      </c>
      <c r="N12" s="33"/>
      <c r="O12" s="33">
        <v>41581051835</v>
      </c>
      <c r="P12" s="33"/>
      <c r="Q12" s="33">
        <v>0</v>
      </c>
      <c r="R12" s="33"/>
      <c r="S12" s="33">
        <f t="shared" si="1"/>
        <v>650754482452</v>
      </c>
      <c r="U12" s="137">
        <v>5.1083927162961902E-2</v>
      </c>
    </row>
    <row r="13" spans="1:21" ht="21" customHeight="1" x14ac:dyDescent="0.45">
      <c r="A13" s="60" t="s">
        <v>122</v>
      </c>
      <c r="C13" s="33">
        <v>49503258270</v>
      </c>
      <c r="D13" s="33"/>
      <c r="E13" s="33">
        <v>-971396650</v>
      </c>
      <c r="F13" s="33"/>
      <c r="G13" s="33">
        <v>0</v>
      </c>
      <c r="H13" s="33"/>
      <c r="I13" s="33">
        <f t="shared" si="0"/>
        <v>48531861620</v>
      </c>
      <c r="J13" s="33"/>
      <c r="K13" s="131">
        <v>2.1030482137408213E-2</v>
      </c>
      <c r="L13" s="33"/>
      <c r="M13" s="33">
        <v>349476866099</v>
      </c>
      <c r="N13" s="33"/>
      <c r="O13" s="33">
        <v>233131805023</v>
      </c>
      <c r="P13" s="33"/>
      <c r="Q13" s="33">
        <v>1864205080</v>
      </c>
      <c r="R13" s="33"/>
      <c r="S13" s="33">
        <f t="shared" si="1"/>
        <v>584472876202</v>
      </c>
      <c r="U13" s="137">
        <v>4.5880851598793397E-2</v>
      </c>
    </row>
    <row r="14" spans="1:21" ht="21" customHeight="1" x14ac:dyDescent="0.45">
      <c r="A14" s="60" t="s">
        <v>114</v>
      </c>
      <c r="C14" s="33">
        <v>39196106540</v>
      </c>
      <c r="D14" s="33"/>
      <c r="E14" s="33">
        <v>27616021712</v>
      </c>
      <c r="F14" s="33"/>
      <c r="G14" s="33">
        <v>0</v>
      </c>
      <c r="H14" s="33"/>
      <c r="I14" s="33">
        <f t="shared" si="0"/>
        <v>66812128252</v>
      </c>
      <c r="J14" s="33"/>
      <c r="K14" s="131">
        <v>2.8951934314155259E-2</v>
      </c>
      <c r="L14" s="33"/>
      <c r="M14" s="33">
        <v>359802494472</v>
      </c>
      <c r="N14" s="33"/>
      <c r="O14" s="33">
        <v>151168423779</v>
      </c>
      <c r="P14" s="33"/>
      <c r="Q14" s="33">
        <v>0</v>
      </c>
      <c r="R14" s="33"/>
      <c r="S14" s="33">
        <f t="shared" si="1"/>
        <v>510970918251</v>
      </c>
      <c r="U14" s="137">
        <v>4.0110981751479785E-2</v>
      </c>
    </row>
    <row r="15" spans="1:21" ht="21" customHeight="1" x14ac:dyDescent="0.45">
      <c r="A15" s="37" t="s">
        <v>177</v>
      </c>
      <c r="C15" s="33">
        <v>134465753400</v>
      </c>
      <c r="D15" s="33"/>
      <c r="E15" s="33">
        <v>0</v>
      </c>
      <c r="F15" s="33"/>
      <c r="G15" s="33">
        <v>0</v>
      </c>
      <c r="H15" s="33"/>
      <c r="I15" s="33">
        <f t="shared" si="0"/>
        <v>134465753400</v>
      </c>
      <c r="J15" s="33"/>
      <c r="K15" s="131">
        <v>5.8268517435285591E-2</v>
      </c>
      <c r="L15" s="33"/>
      <c r="M15" s="33">
        <v>431621917729</v>
      </c>
      <c r="N15" s="33"/>
      <c r="O15" s="33">
        <v>0</v>
      </c>
      <c r="P15" s="33"/>
      <c r="Q15" s="33">
        <v>0</v>
      </c>
      <c r="R15" s="33"/>
      <c r="S15" s="33">
        <f t="shared" si="1"/>
        <v>431621917729</v>
      </c>
      <c r="U15" s="137">
        <v>3.3882121755238949E-2</v>
      </c>
    </row>
    <row r="16" spans="1:21" ht="21" customHeight="1" x14ac:dyDescent="0.45">
      <c r="A16" s="37" t="s">
        <v>103</v>
      </c>
      <c r="C16" s="33">
        <v>29415709148</v>
      </c>
      <c r="D16" s="33"/>
      <c r="E16" s="33">
        <v>35145896613</v>
      </c>
      <c r="F16" s="33"/>
      <c r="G16" s="33">
        <v>0</v>
      </c>
      <c r="H16" s="33"/>
      <c r="I16" s="33">
        <f t="shared" si="0"/>
        <v>64561605761</v>
      </c>
      <c r="J16" s="33"/>
      <c r="K16" s="131">
        <v>2.7976707494763966E-2</v>
      </c>
      <c r="L16" s="33"/>
      <c r="M16" s="33">
        <v>269480412976</v>
      </c>
      <c r="N16" s="33"/>
      <c r="O16" s="33">
        <v>161689682793</v>
      </c>
      <c r="P16" s="33"/>
      <c r="Q16" s="33">
        <v>0</v>
      </c>
      <c r="R16" s="33"/>
      <c r="S16" s="33">
        <f t="shared" si="1"/>
        <v>431170095769</v>
      </c>
      <c r="U16" s="137">
        <v>3.3846653939468702E-2</v>
      </c>
    </row>
    <row r="17" spans="1:21" ht="21" customHeight="1" x14ac:dyDescent="0.45">
      <c r="A17" s="60" t="s">
        <v>176</v>
      </c>
      <c r="C17" s="33">
        <v>134465753400</v>
      </c>
      <c r="D17" s="33"/>
      <c r="E17" s="33">
        <v>0</v>
      </c>
      <c r="F17" s="33"/>
      <c r="G17" s="33">
        <v>0</v>
      </c>
      <c r="H17" s="33"/>
      <c r="I17" s="33">
        <f t="shared" si="0"/>
        <v>134465753400</v>
      </c>
      <c r="J17" s="33"/>
      <c r="K17" s="131">
        <v>5.8268517435285591E-2</v>
      </c>
      <c r="L17" s="33"/>
      <c r="M17" s="33">
        <v>430290410880</v>
      </c>
      <c r="N17" s="33"/>
      <c r="O17" s="33">
        <v>0</v>
      </c>
      <c r="P17" s="33"/>
      <c r="Q17" s="33">
        <v>0</v>
      </c>
      <c r="R17" s="33"/>
      <c r="S17" s="33">
        <f t="shared" si="1"/>
        <v>430290410880</v>
      </c>
      <c r="U17" s="137">
        <v>3.3777599080827218E-2</v>
      </c>
    </row>
    <row r="18" spans="1:21" ht="21" customHeight="1" x14ac:dyDescent="0.45">
      <c r="A18" s="60" t="s">
        <v>91</v>
      </c>
      <c r="C18" s="33">
        <v>40878184950</v>
      </c>
      <c r="D18" s="33"/>
      <c r="E18" s="33">
        <v>-543749999</v>
      </c>
      <c r="F18" s="33"/>
      <c r="G18" s="33">
        <v>0</v>
      </c>
      <c r="H18" s="33"/>
      <c r="I18" s="33">
        <f t="shared" si="0"/>
        <v>40334434951</v>
      </c>
      <c r="J18" s="33"/>
      <c r="K18" s="131">
        <v>1.7478262433063021E-2</v>
      </c>
      <c r="L18" s="33"/>
      <c r="M18" s="33">
        <v>365059349110</v>
      </c>
      <c r="N18" s="33"/>
      <c r="O18" s="33">
        <v>-543749999</v>
      </c>
      <c r="P18" s="33"/>
      <c r="Q18" s="33">
        <v>0</v>
      </c>
      <c r="R18" s="33"/>
      <c r="S18" s="33">
        <f t="shared" si="1"/>
        <v>364515599111</v>
      </c>
      <c r="U18" s="137">
        <v>2.8614306650009483E-2</v>
      </c>
    </row>
    <row r="19" spans="1:21" ht="21" customHeight="1" x14ac:dyDescent="0.45">
      <c r="A19" s="60" t="s">
        <v>94</v>
      </c>
      <c r="C19" s="33">
        <v>40845767922</v>
      </c>
      <c r="D19" s="33"/>
      <c r="E19" s="33">
        <v>-543739487</v>
      </c>
      <c r="F19" s="33"/>
      <c r="G19" s="33">
        <v>0</v>
      </c>
      <c r="H19" s="33"/>
      <c r="I19" s="33">
        <f t="shared" si="0"/>
        <v>40302028435</v>
      </c>
      <c r="J19" s="33"/>
      <c r="K19" s="131">
        <v>1.7464219603607809E-2</v>
      </c>
      <c r="L19" s="33"/>
      <c r="M19" s="33">
        <v>355997184942</v>
      </c>
      <c r="N19" s="33"/>
      <c r="O19" s="33">
        <v>-543739487</v>
      </c>
      <c r="P19" s="33"/>
      <c r="Q19" s="33">
        <v>0</v>
      </c>
      <c r="R19" s="33"/>
      <c r="S19" s="33">
        <f t="shared" si="1"/>
        <v>355453445455</v>
      </c>
      <c r="U19" s="137">
        <v>2.7902931761651616E-2</v>
      </c>
    </row>
    <row r="20" spans="1:21" ht="21" customHeight="1" x14ac:dyDescent="0.45">
      <c r="A20" s="60" t="s">
        <v>127</v>
      </c>
      <c r="C20" s="33">
        <v>52779495420</v>
      </c>
      <c r="D20" s="33"/>
      <c r="E20" s="33">
        <v>-724999999</v>
      </c>
      <c r="F20" s="33"/>
      <c r="G20" s="33">
        <v>0</v>
      </c>
      <c r="H20" s="33"/>
      <c r="I20" s="33">
        <f t="shared" si="0"/>
        <v>52054495421</v>
      </c>
      <c r="J20" s="33"/>
      <c r="K20" s="131">
        <v>2.2556957420978036E-2</v>
      </c>
      <c r="L20" s="33"/>
      <c r="M20" s="33">
        <v>320847063692</v>
      </c>
      <c r="N20" s="33"/>
      <c r="O20" s="33">
        <v>-1087499999</v>
      </c>
      <c r="P20" s="33"/>
      <c r="Q20" s="33">
        <v>0</v>
      </c>
      <c r="R20" s="33"/>
      <c r="S20" s="33">
        <f t="shared" si="1"/>
        <v>319759563693</v>
      </c>
      <c r="U20" s="137">
        <v>2.5100978482401056E-2</v>
      </c>
    </row>
    <row r="21" spans="1:21" ht="21" customHeight="1" x14ac:dyDescent="0.45">
      <c r="A21" s="60" t="s">
        <v>34</v>
      </c>
      <c r="C21" s="33">
        <v>0</v>
      </c>
      <c r="D21" s="33"/>
      <c r="E21" s="33">
        <v>0</v>
      </c>
      <c r="F21" s="33"/>
      <c r="G21" s="33">
        <v>0</v>
      </c>
      <c r="H21" s="33"/>
      <c r="I21" s="33">
        <f t="shared" si="0"/>
        <v>0</v>
      </c>
      <c r="J21" s="33"/>
      <c r="K21" s="131">
        <v>0</v>
      </c>
      <c r="L21" s="33"/>
      <c r="M21" s="33">
        <v>156899942683</v>
      </c>
      <c r="N21" s="33"/>
      <c r="O21" s="33">
        <v>0</v>
      </c>
      <c r="P21" s="33"/>
      <c r="Q21" s="33">
        <v>74623166100</v>
      </c>
      <c r="R21" s="33"/>
      <c r="S21" s="33">
        <f t="shared" si="1"/>
        <v>231523108783</v>
      </c>
      <c r="U21" s="137">
        <v>1.8174457409881384E-2</v>
      </c>
    </row>
    <row r="22" spans="1:21" ht="21" customHeight="1" x14ac:dyDescent="0.45">
      <c r="A22" s="60" t="s">
        <v>175</v>
      </c>
      <c r="C22" s="33">
        <v>72838273920</v>
      </c>
      <c r="D22" s="33"/>
      <c r="E22" s="33">
        <v>-1041471199</v>
      </c>
      <c r="F22" s="33"/>
      <c r="G22" s="33">
        <v>0</v>
      </c>
      <c r="H22" s="33"/>
      <c r="I22" s="33">
        <f t="shared" si="0"/>
        <v>71796802721</v>
      </c>
      <c r="J22" s="33"/>
      <c r="K22" s="131">
        <v>3.1111960818020066E-2</v>
      </c>
      <c r="L22" s="33"/>
      <c r="M22" s="33">
        <v>267103512927</v>
      </c>
      <c r="N22" s="33"/>
      <c r="O22" s="33">
        <v>-84780008833</v>
      </c>
      <c r="P22" s="33"/>
      <c r="Q22" s="33">
        <v>1870686034</v>
      </c>
      <c r="R22" s="33"/>
      <c r="S22" s="33">
        <f t="shared" si="1"/>
        <v>184194190128</v>
      </c>
      <c r="U22" s="137">
        <v>1.4459159093127795E-2</v>
      </c>
    </row>
    <row r="23" spans="1:21" ht="21" customHeight="1" x14ac:dyDescent="0.45">
      <c r="A23" s="37" t="s">
        <v>29</v>
      </c>
      <c r="C23" s="33">
        <v>0</v>
      </c>
      <c r="D23" s="33"/>
      <c r="E23" s="33">
        <v>0</v>
      </c>
      <c r="F23" s="33"/>
      <c r="G23" s="33">
        <v>0</v>
      </c>
      <c r="H23" s="33"/>
      <c r="I23" s="33">
        <f t="shared" si="0"/>
        <v>0</v>
      </c>
      <c r="J23" s="33"/>
      <c r="K23" s="131">
        <v>0</v>
      </c>
      <c r="L23" s="33"/>
      <c r="M23" s="33">
        <v>174365525181</v>
      </c>
      <c r="N23" s="33"/>
      <c r="O23" s="33">
        <v>0</v>
      </c>
      <c r="P23" s="33"/>
      <c r="Q23" s="33">
        <v>231875000</v>
      </c>
      <c r="R23" s="33"/>
      <c r="S23" s="33">
        <f t="shared" si="1"/>
        <v>174597400181</v>
      </c>
      <c r="U23" s="137">
        <v>1.3705815502156904E-2</v>
      </c>
    </row>
    <row r="24" spans="1:21" ht="21" customHeight="1" x14ac:dyDescent="0.45">
      <c r="A24" s="37" t="s">
        <v>105</v>
      </c>
      <c r="C24" s="33">
        <v>9574036734</v>
      </c>
      <c r="D24" s="33"/>
      <c r="E24" s="33">
        <v>11439061473</v>
      </c>
      <c r="F24" s="33"/>
      <c r="G24" s="33">
        <v>0</v>
      </c>
      <c r="H24" s="33"/>
      <c r="I24" s="33">
        <f t="shared" si="0"/>
        <v>21013098207</v>
      </c>
      <c r="J24" s="33"/>
      <c r="K24" s="131">
        <v>9.1056796863486569E-3</v>
      </c>
      <c r="L24" s="33"/>
      <c r="M24" s="33">
        <v>87708759961</v>
      </c>
      <c r="N24" s="33"/>
      <c r="O24" s="33">
        <v>52625723037</v>
      </c>
      <c r="P24" s="33"/>
      <c r="Q24" s="33">
        <v>0</v>
      </c>
      <c r="R24" s="33"/>
      <c r="S24" s="33">
        <f t="shared" si="1"/>
        <v>140334482998</v>
      </c>
      <c r="U24" s="137">
        <v>1.1016192283317117E-2</v>
      </c>
    </row>
    <row r="25" spans="1:21" ht="21" customHeight="1" x14ac:dyDescent="0.45">
      <c r="A25" s="60" t="s">
        <v>35</v>
      </c>
      <c r="C25" s="33">
        <v>12389938610</v>
      </c>
      <c r="D25" s="33"/>
      <c r="E25" s="33">
        <v>-181249999</v>
      </c>
      <c r="F25" s="33"/>
      <c r="G25" s="33">
        <v>0</v>
      </c>
      <c r="H25" s="33"/>
      <c r="I25" s="33">
        <f t="shared" si="0"/>
        <v>12208688611</v>
      </c>
      <c r="J25" s="33"/>
      <c r="K25" s="131">
        <v>5.2904339373003959E-3</v>
      </c>
      <c r="L25" s="33"/>
      <c r="M25" s="33">
        <v>131777081152</v>
      </c>
      <c r="N25" s="33"/>
      <c r="O25" s="33">
        <v>-181249999</v>
      </c>
      <c r="P25" s="33"/>
      <c r="Q25" s="33">
        <v>0</v>
      </c>
      <c r="R25" s="33"/>
      <c r="S25" s="33">
        <f t="shared" si="1"/>
        <v>131595831153</v>
      </c>
      <c r="U25" s="137">
        <v>1.0330212138131734E-2</v>
      </c>
    </row>
    <row r="26" spans="1:21" ht="21" customHeight="1" x14ac:dyDescent="0.45">
      <c r="A26" s="60" t="s">
        <v>31</v>
      </c>
      <c r="C26" s="33">
        <v>10306048097</v>
      </c>
      <c r="D26" s="33"/>
      <c r="E26" s="33">
        <v>3401739436</v>
      </c>
      <c r="F26" s="33"/>
      <c r="G26" s="33">
        <v>0</v>
      </c>
      <c r="H26" s="33"/>
      <c r="I26" s="33">
        <f t="shared" si="0"/>
        <v>13707787533</v>
      </c>
      <c r="J26" s="33"/>
      <c r="K26" s="131">
        <v>5.9400437410244041E-3</v>
      </c>
      <c r="L26" s="33"/>
      <c r="M26" s="33">
        <v>91342986314</v>
      </c>
      <c r="N26" s="33"/>
      <c r="O26" s="33">
        <v>8559866436</v>
      </c>
      <c r="P26" s="33"/>
      <c r="Q26" s="33">
        <v>0</v>
      </c>
      <c r="R26" s="33"/>
      <c r="S26" s="33">
        <f t="shared" si="1"/>
        <v>99902852750</v>
      </c>
      <c r="U26" s="137">
        <v>7.842327929918699E-3</v>
      </c>
    </row>
    <row r="27" spans="1:21" ht="21" customHeight="1" x14ac:dyDescent="0.45">
      <c r="A27" s="37" t="s">
        <v>95</v>
      </c>
      <c r="C27" s="33">
        <v>0</v>
      </c>
      <c r="D27" s="33"/>
      <c r="E27" s="33">
        <v>0</v>
      </c>
      <c r="F27" s="33"/>
      <c r="G27" s="33">
        <v>0</v>
      </c>
      <c r="H27" s="33"/>
      <c r="I27" s="33">
        <f t="shared" si="0"/>
        <v>0</v>
      </c>
      <c r="J27" s="33"/>
      <c r="K27" s="131">
        <v>0</v>
      </c>
      <c r="L27" s="33"/>
      <c r="M27" s="33">
        <v>22643324384</v>
      </c>
      <c r="N27" s="33"/>
      <c r="O27" s="33">
        <v>0</v>
      </c>
      <c r="P27" s="33"/>
      <c r="Q27" s="33">
        <v>65577651640</v>
      </c>
      <c r="R27" s="33"/>
      <c r="S27" s="33">
        <f t="shared" si="1"/>
        <v>88220976024</v>
      </c>
      <c r="U27" s="137">
        <v>6.9253059870975821E-3</v>
      </c>
    </row>
    <row r="28" spans="1:21" ht="21" customHeight="1" x14ac:dyDescent="0.45">
      <c r="A28" s="60" t="s">
        <v>185</v>
      </c>
      <c r="C28" s="33">
        <v>68002977589</v>
      </c>
      <c r="D28" s="33"/>
      <c r="E28" s="33">
        <v>375658222</v>
      </c>
      <c r="F28" s="33"/>
      <c r="G28" s="33">
        <v>0</v>
      </c>
      <c r="H28" s="33"/>
      <c r="I28" s="33">
        <f t="shared" si="0"/>
        <v>68378635811</v>
      </c>
      <c r="J28" s="33"/>
      <c r="K28" s="131">
        <v>2.9630754539425333E-2</v>
      </c>
      <c r="L28" s="33"/>
      <c r="M28" s="33">
        <v>69817211382</v>
      </c>
      <c r="N28" s="33"/>
      <c r="O28" s="33">
        <v>-168091854</v>
      </c>
      <c r="P28" s="33"/>
      <c r="Q28" s="33">
        <v>0</v>
      </c>
      <c r="R28" s="33"/>
      <c r="S28" s="33">
        <f t="shared" si="1"/>
        <v>69649119528</v>
      </c>
      <c r="U28" s="137">
        <v>5.4674238055597499E-3</v>
      </c>
    </row>
    <row r="29" spans="1:21" ht="21" customHeight="1" x14ac:dyDescent="0.45">
      <c r="A29" s="37" t="s">
        <v>113</v>
      </c>
      <c r="C29" s="33">
        <v>0</v>
      </c>
      <c r="D29" s="33"/>
      <c r="E29" s="33">
        <v>0</v>
      </c>
      <c r="F29" s="33"/>
      <c r="G29" s="33">
        <v>0</v>
      </c>
      <c r="H29" s="33"/>
      <c r="I29" s="33">
        <f t="shared" si="0"/>
        <v>0</v>
      </c>
      <c r="J29" s="33"/>
      <c r="K29" s="131">
        <v>0</v>
      </c>
      <c r="L29" s="33"/>
      <c r="M29" s="33">
        <v>46415055412</v>
      </c>
      <c r="N29" s="33"/>
      <c r="O29" s="33">
        <v>0</v>
      </c>
      <c r="P29" s="33"/>
      <c r="Q29" s="33">
        <v>16675010928</v>
      </c>
      <c r="R29" s="33"/>
      <c r="S29" s="33">
        <f t="shared" si="1"/>
        <v>63090066340</v>
      </c>
      <c r="U29" s="137">
        <v>4.9525411511194871E-3</v>
      </c>
    </row>
    <row r="30" spans="1:21" ht="21" customHeight="1" x14ac:dyDescent="0.45">
      <c r="A30" s="60" t="s">
        <v>112</v>
      </c>
      <c r="C30" s="33">
        <v>0</v>
      </c>
      <c r="D30" s="33"/>
      <c r="E30" s="33">
        <v>0</v>
      </c>
      <c r="F30" s="33"/>
      <c r="G30" s="33">
        <v>0</v>
      </c>
      <c r="H30" s="33"/>
      <c r="I30" s="33">
        <f t="shared" si="0"/>
        <v>0</v>
      </c>
      <c r="J30" s="33"/>
      <c r="K30" s="131">
        <v>0</v>
      </c>
      <c r="L30" s="33"/>
      <c r="M30" s="33">
        <v>11290528897</v>
      </c>
      <c r="N30" s="33"/>
      <c r="O30" s="33">
        <v>0</v>
      </c>
      <c r="P30" s="33"/>
      <c r="Q30" s="33">
        <v>38714798700</v>
      </c>
      <c r="R30" s="33"/>
      <c r="S30" s="33">
        <f t="shared" si="1"/>
        <v>50005327597</v>
      </c>
      <c r="U30" s="137">
        <v>3.9253951860617657E-3</v>
      </c>
    </row>
    <row r="31" spans="1:21" ht="21" customHeight="1" x14ac:dyDescent="0.45">
      <c r="A31" s="60" t="s">
        <v>28</v>
      </c>
      <c r="C31" s="33">
        <v>0</v>
      </c>
      <c r="D31" s="33"/>
      <c r="E31" s="33">
        <v>0</v>
      </c>
      <c r="F31" s="33"/>
      <c r="G31" s="33">
        <v>0</v>
      </c>
      <c r="H31" s="33"/>
      <c r="I31" s="33">
        <f t="shared" si="0"/>
        <v>0</v>
      </c>
      <c r="J31" s="33"/>
      <c r="K31" s="131">
        <v>0</v>
      </c>
      <c r="L31" s="33"/>
      <c r="M31" s="33">
        <v>0</v>
      </c>
      <c r="N31" s="33"/>
      <c r="O31" s="33">
        <v>0</v>
      </c>
      <c r="P31" s="33"/>
      <c r="Q31" s="33">
        <v>6467979319</v>
      </c>
      <c r="R31" s="33"/>
      <c r="S31" s="33">
        <f t="shared" si="1"/>
        <v>6467979319</v>
      </c>
      <c r="U31" s="137">
        <v>5.077333976684688E-4</v>
      </c>
    </row>
    <row r="32" spans="1:21" ht="21" customHeight="1" x14ac:dyDescent="0.45">
      <c r="A32" s="84" t="s">
        <v>186</v>
      </c>
      <c r="C32" s="33">
        <v>105627601428</v>
      </c>
      <c r="D32" s="33"/>
      <c r="E32" s="33">
        <v>-15161788355</v>
      </c>
      <c r="F32" s="33"/>
      <c r="G32" s="33">
        <v>-19048146383</v>
      </c>
      <c r="H32" s="33"/>
      <c r="I32" s="33">
        <f t="shared" si="0"/>
        <v>71417666690</v>
      </c>
      <c r="J32" s="33"/>
      <c r="K32" s="131">
        <v>3.0947668469417731E-2</v>
      </c>
      <c r="L32" s="33"/>
      <c r="M32" s="33">
        <v>187170293615</v>
      </c>
      <c r="N32" s="33"/>
      <c r="O32" s="33">
        <v>-417694130241</v>
      </c>
      <c r="P32" s="33"/>
      <c r="Q32" s="33">
        <v>-65613350581</v>
      </c>
      <c r="R32" s="33"/>
      <c r="S32" s="33">
        <f t="shared" si="1"/>
        <v>-296137187207</v>
      </c>
      <c r="U32" s="137">
        <v>-2.3246632807700465E-2</v>
      </c>
    </row>
    <row r="33" spans="1:21" ht="21" customHeight="1" x14ac:dyDescent="0.45">
      <c r="A33" s="120" t="s">
        <v>159</v>
      </c>
      <c r="C33" s="80">
        <f>SUM(C10:C32)</f>
        <v>1006665563992</v>
      </c>
      <c r="D33" s="33"/>
      <c r="E33" s="80">
        <f>SUM(E10:E32)</f>
        <v>87447807342</v>
      </c>
      <c r="F33" s="33"/>
      <c r="G33" s="80">
        <f>SUM(G10:G32)</f>
        <v>-19048146383</v>
      </c>
      <c r="H33" s="33"/>
      <c r="I33" s="80">
        <f>SUM(I10:I32)</f>
        <v>1075065224951</v>
      </c>
      <c r="J33" s="33"/>
      <c r="K33" s="106">
        <f>SUM(K10:K32)</f>
        <v>0.46586179172165759</v>
      </c>
      <c r="L33" s="33"/>
      <c r="M33" s="80">
        <f>SUM(M10:M32)</f>
        <v>5984471733614</v>
      </c>
      <c r="N33" s="33"/>
      <c r="O33" s="80">
        <f>SUM(O10:O32)</f>
        <v>278726553802</v>
      </c>
      <c r="P33" s="33"/>
      <c r="Q33" s="80">
        <f>SUM(Q10:Q32)</f>
        <v>140412022220</v>
      </c>
      <c r="R33" s="33"/>
      <c r="S33" s="80">
        <f>SUM(S10:S32)</f>
        <v>6403610309636</v>
      </c>
      <c r="U33" s="106">
        <v>0.50268046007899159</v>
      </c>
    </row>
    <row r="38" spans="1:21" ht="21" customHeight="1" x14ac:dyDescent="0.45">
      <c r="Q38" s="144"/>
    </row>
    <row r="39" spans="1:21" ht="21" customHeight="1" x14ac:dyDescent="0.45">
      <c r="E39" s="138"/>
      <c r="Q39" s="138"/>
    </row>
  </sheetData>
  <sortState ref="A10:U32">
    <sortCondition descending="1" ref="S10:S32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0"/>
  <sheetViews>
    <sheetView rightToLeft="1" view="pageBreakPreview" zoomScale="115" zoomScaleNormal="85" zoomScaleSheetLayoutView="115" workbookViewId="0">
      <selection activeCell="E18" sqref="E18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21.85546875" style="5" bestFit="1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</row>
    <row r="2" spans="1:13" ht="2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</row>
    <row r="3" spans="1:13" ht="2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</row>
    <row r="5" spans="1:13" ht="21" x14ac:dyDescent="0.45">
      <c r="A5" s="178" t="s">
        <v>158</v>
      </c>
      <c r="B5" s="178"/>
      <c r="C5" s="178"/>
      <c r="D5" s="178"/>
      <c r="E5" s="178"/>
      <c r="F5" s="178"/>
      <c r="G5" s="178"/>
      <c r="H5" s="178"/>
      <c r="I5" s="178"/>
    </row>
    <row r="6" spans="1:13" ht="21" x14ac:dyDescent="0.45">
      <c r="C6" s="168" t="s">
        <v>59</v>
      </c>
      <c r="D6" s="168"/>
      <c r="E6" s="168"/>
      <c r="G6" s="168" t="s">
        <v>196</v>
      </c>
      <c r="H6" s="168"/>
      <c r="I6" s="168"/>
    </row>
    <row r="7" spans="1:13" ht="42" x14ac:dyDescent="0.45">
      <c r="A7" s="29" t="s">
        <v>72</v>
      </c>
      <c r="C7" s="8" t="s">
        <v>73</v>
      </c>
      <c r="D7" s="12"/>
      <c r="E7" s="8" t="s">
        <v>52</v>
      </c>
      <c r="G7" s="8" t="s">
        <v>73</v>
      </c>
      <c r="H7" s="12"/>
      <c r="I7" s="31" t="s">
        <v>52</v>
      </c>
    </row>
    <row r="8" spans="1:13" ht="21" x14ac:dyDescent="0.45">
      <c r="A8" s="20"/>
      <c r="C8" s="14" t="s">
        <v>133</v>
      </c>
      <c r="D8" s="27"/>
      <c r="E8" s="48"/>
      <c r="G8" s="14" t="s">
        <v>133</v>
      </c>
      <c r="H8" s="27"/>
      <c r="I8" s="48"/>
    </row>
    <row r="9" spans="1:13" x14ac:dyDescent="0.45">
      <c r="A9" s="148" t="s">
        <v>134</v>
      </c>
      <c r="C9" s="32">
        <f>'سود سپرده بانکی'!G9</f>
        <v>1013757349507</v>
      </c>
      <c r="D9" s="32"/>
      <c r="E9" s="88">
        <v>0.43929503461881125</v>
      </c>
      <c r="F9" s="197"/>
      <c r="G9" s="32">
        <v>5100103388205</v>
      </c>
      <c r="H9" s="197"/>
      <c r="I9" s="88">
        <v>0.40035576708587095</v>
      </c>
      <c r="K9" s="13"/>
      <c r="L9" s="13"/>
      <c r="M9" s="13"/>
    </row>
    <row r="10" spans="1:13" s="45" customFormat="1" ht="21" x14ac:dyDescent="0.55000000000000004">
      <c r="A10" s="35" t="s">
        <v>159</v>
      </c>
      <c r="C10" s="83">
        <f>SUM(C9)</f>
        <v>1013757349507</v>
      </c>
      <c r="D10" s="58"/>
      <c r="E10" s="147">
        <f>SUM(E9)</f>
        <v>0.43929503461881125</v>
      </c>
      <c r="F10" s="198"/>
      <c r="G10" s="83">
        <f>SUM(G9)</f>
        <v>5100103388205</v>
      </c>
      <c r="H10" s="198"/>
      <c r="I10" s="147">
        <f>SUM(I9)</f>
        <v>0.40035576708587095</v>
      </c>
      <c r="K10" s="59"/>
      <c r="L10" s="59"/>
      <c r="M10" s="59"/>
    </row>
  </sheetData>
  <sortState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E10"/>
  <sheetViews>
    <sheetView rightToLeft="1" view="pageBreakPreview" zoomScale="145" zoomScaleNormal="100" zoomScaleSheetLayoutView="145" workbookViewId="0">
      <selection activeCell="E14" sqref="E14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71" t="s">
        <v>0</v>
      </c>
      <c r="B1" s="171"/>
      <c r="C1" s="171"/>
      <c r="D1" s="171"/>
      <c r="E1" s="171"/>
    </row>
    <row r="2" spans="1:5" ht="21.75" customHeight="1" x14ac:dyDescent="0.45">
      <c r="A2" s="171" t="s">
        <v>49</v>
      </c>
      <c r="B2" s="171"/>
      <c r="C2" s="171"/>
      <c r="D2" s="171"/>
      <c r="E2" s="171"/>
    </row>
    <row r="3" spans="1:5" ht="21.75" customHeight="1" x14ac:dyDescent="0.45">
      <c r="A3" s="171" t="s">
        <v>194</v>
      </c>
      <c r="B3" s="171"/>
      <c r="C3" s="171"/>
      <c r="D3" s="171"/>
      <c r="E3" s="171"/>
    </row>
    <row r="5" spans="1:5" ht="21.75" customHeight="1" x14ac:dyDescent="0.45">
      <c r="A5" s="178" t="s">
        <v>138</v>
      </c>
      <c r="B5" s="178"/>
      <c r="C5" s="178"/>
      <c r="D5" s="178"/>
      <c r="E5" s="178"/>
    </row>
    <row r="6" spans="1:5" ht="21.75" customHeight="1" x14ac:dyDescent="0.45">
      <c r="A6" s="27"/>
      <c r="C6" s="28" t="s">
        <v>59</v>
      </c>
      <c r="E6" s="29" t="s">
        <v>195</v>
      </c>
    </row>
    <row r="7" spans="1:5" ht="21.75" customHeight="1" x14ac:dyDescent="0.45">
      <c r="A7" s="20"/>
      <c r="C7" s="20" t="s">
        <v>145</v>
      </c>
      <c r="E7" s="20" t="s">
        <v>145</v>
      </c>
    </row>
    <row r="8" spans="1:5" ht="21.75" customHeight="1" x14ac:dyDescent="0.45">
      <c r="A8" s="149" t="s">
        <v>57</v>
      </c>
      <c r="B8" s="27"/>
      <c r="C8" s="2">
        <v>0</v>
      </c>
      <c r="D8" s="27"/>
      <c r="E8" s="2">
        <v>730116755</v>
      </c>
    </row>
    <row r="9" spans="1:5" ht="21.75" customHeight="1" x14ac:dyDescent="0.45">
      <c r="A9" s="150" t="s">
        <v>102</v>
      </c>
      <c r="B9" s="27"/>
      <c r="C9" s="2">
        <v>0</v>
      </c>
      <c r="D9" s="27"/>
      <c r="E9" s="2">
        <v>150773750</v>
      </c>
    </row>
    <row r="10" spans="1:5" ht="21.75" customHeight="1" x14ac:dyDescent="0.45">
      <c r="A10" s="35" t="s">
        <v>159</v>
      </c>
      <c r="C10" s="82">
        <v>0</v>
      </c>
      <c r="E10" s="82">
        <f>SUM(E8:E9)</f>
        <v>880890505</v>
      </c>
    </row>
  </sheetData>
  <sortState ref="A9:E9">
    <sortCondition descending="1" ref="E9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19"/>
  <sheetViews>
    <sheetView rightToLeft="1" view="pageBreakPreview" zoomScaleNormal="100" zoomScaleSheetLayoutView="100" workbookViewId="0">
      <selection activeCell="H26" sqref="H26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0.5703125" style="52" customWidth="1"/>
    <col min="4" max="4" width="11.42578125" style="52" bestFit="1" customWidth="1"/>
    <col min="5" max="5" width="18.5703125" style="52" customWidth="1"/>
    <col min="6" max="6" width="29.85546875" style="52" customWidth="1"/>
    <col min="7" max="7" width="11.285156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192" t="s">
        <v>0</v>
      </c>
      <c r="B1" s="192"/>
      <c r="C1" s="192"/>
      <c r="D1" s="192"/>
      <c r="E1" s="192"/>
      <c r="F1" s="192"/>
      <c r="G1" s="192"/>
      <c r="H1" s="192"/>
    </row>
    <row r="2" spans="1:10" ht="21" x14ac:dyDescent="0.45">
      <c r="A2" s="192" t="s">
        <v>49</v>
      </c>
      <c r="B2" s="192"/>
      <c r="C2" s="192"/>
      <c r="D2" s="192"/>
      <c r="E2" s="192"/>
      <c r="F2" s="192"/>
      <c r="G2" s="192"/>
      <c r="H2" s="192"/>
    </row>
    <row r="3" spans="1:10" ht="21" x14ac:dyDescent="0.45">
      <c r="A3" s="192" t="s">
        <v>194</v>
      </c>
      <c r="B3" s="192"/>
      <c r="C3" s="192"/>
      <c r="D3" s="192"/>
      <c r="E3" s="192"/>
      <c r="F3" s="192"/>
      <c r="G3" s="192"/>
      <c r="H3" s="192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193" t="s">
        <v>67</v>
      </c>
      <c r="B5" s="193"/>
      <c r="C5" s="193"/>
      <c r="D5" s="193"/>
      <c r="E5" s="193"/>
      <c r="F5" s="193"/>
      <c r="G5" s="193"/>
      <c r="H5" s="193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68</v>
      </c>
      <c r="B7" s="3" t="s">
        <v>69</v>
      </c>
      <c r="C7" s="3" t="s">
        <v>70</v>
      </c>
      <c r="D7" s="3" t="s">
        <v>15</v>
      </c>
      <c r="E7" s="3" t="s">
        <v>87</v>
      </c>
      <c r="F7" s="3" t="s">
        <v>88</v>
      </c>
      <c r="G7" s="3" t="s">
        <v>136</v>
      </c>
      <c r="H7" s="3" t="s">
        <v>137</v>
      </c>
    </row>
    <row r="8" spans="1:10" ht="37.5" x14ac:dyDescent="0.45">
      <c r="A8" s="4" t="s">
        <v>89</v>
      </c>
      <c r="B8" s="4" t="s">
        <v>71</v>
      </c>
      <c r="C8" s="4" t="s">
        <v>35</v>
      </c>
      <c r="D8" s="4">
        <v>500000</v>
      </c>
      <c r="E8" s="4">
        <v>500000000000</v>
      </c>
      <c r="F8" s="4">
        <v>2715574410</v>
      </c>
      <c r="G8" s="94">
        <v>0.23</v>
      </c>
      <c r="H8" s="154">
        <v>0.4002</v>
      </c>
      <c r="I8" s="98">
        <v>90519147</v>
      </c>
      <c r="J8" s="98"/>
    </row>
    <row r="9" spans="1:10" ht="35.25" customHeight="1" x14ac:dyDescent="0.45">
      <c r="A9" s="4" t="s">
        <v>89</v>
      </c>
      <c r="B9" s="4" t="s">
        <v>71</v>
      </c>
      <c r="C9" s="4" t="s">
        <v>109</v>
      </c>
      <c r="D9" s="4">
        <v>1499971</v>
      </c>
      <c r="E9" s="4">
        <v>1499971000000</v>
      </c>
      <c r="F9" s="4">
        <v>9384842209</v>
      </c>
      <c r="G9" s="94">
        <v>0.23</v>
      </c>
      <c r="H9" s="154">
        <v>0.35499999999999998</v>
      </c>
      <c r="I9" s="98">
        <v>352308257</v>
      </c>
      <c r="J9" s="98"/>
    </row>
    <row r="10" spans="1:10" ht="37.5" x14ac:dyDescent="0.45">
      <c r="A10" s="4" t="s">
        <v>89</v>
      </c>
      <c r="B10" s="4" t="s">
        <v>71</v>
      </c>
      <c r="C10" s="4" t="s">
        <v>110</v>
      </c>
      <c r="D10" s="4">
        <v>1500000</v>
      </c>
      <c r="E10" s="4">
        <v>1500000000000</v>
      </c>
      <c r="F10" s="4">
        <v>12032876700</v>
      </c>
      <c r="G10" s="94">
        <v>0.23</v>
      </c>
      <c r="H10" s="154">
        <v>0.36</v>
      </c>
      <c r="I10" s="98">
        <v>371506849</v>
      </c>
      <c r="J10" s="98"/>
    </row>
    <row r="11" spans="1:10" ht="37.5" x14ac:dyDescent="0.45">
      <c r="A11" s="4" t="s">
        <v>89</v>
      </c>
      <c r="B11" s="4" t="s">
        <v>71</v>
      </c>
      <c r="C11" s="4" t="s">
        <v>125</v>
      </c>
      <c r="D11" s="25">
        <v>3000000</v>
      </c>
      <c r="E11" s="4">
        <v>3000000000000</v>
      </c>
      <c r="F11" s="4">
        <v>23138630130</v>
      </c>
      <c r="G11" s="94">
        <v>0.23</v>
      </c>
      <c r="H11" s="154">
        <v>0.35199999999999998</v>
      </c>
      <c r="I11" s="98">
        <v>771287671</v>
      </c>
      <c r="J11" s="98"/>
    </row>
    <row r="12" spans="1:10" ht="37.5" x14ac:dyDescent="0.45">
      <c r="A12" s="4" t="s">
        <v>89</v>
      </c>
      <c r="B12" s="4" t="s">
        <v>71</v>
      </c>
      <c r="C12" s="4" t="s">
        <v>161</v>
      </c>
      <c r="D12" s="25">
        <v>2000000</v>
      </c>
      <c r="E12" s="4">
        <v>2000000000000</v>
      </c>
      <c r="F12" s="4">
        <v>13687561620</v>
      </c>
      <c r="G12" s="94">
        <v>0.23</v>
      </c>
      <c r="H12" s="154">
        <v>0.35200570225715633</v>
      </c>
      <c r="I12" s="98">
        <v>456252054</v>
      </c>
      <c r="J12" s="98"/>
    </row>
    <row r="13" spans="1:10" ht="37.5" customHeight="1" x14ac:dyDescent="0.45">
      <c r="A13" s="4" t="s">
        <v>192</v>
      </c>
      <c r="B13" s="4" t="s">
        <v>193</v>
      </c>
      <c r="C13" s="4" t="s">
        <v>175</v>
      </c>
      <c r="D13" s="25">
        <v>3200000</v>
      </c>
      <c r="E13" s="4">
        <v>3200000000000</v>
      </c>
      <c r="F13" s="4">
        <v>11115207360</v>
      </c>
      <c r="G13" s="94">
        <v>0.23</v>
      </c>
      <c r="H13" s="154">
        <v>0.37</v>
      </c>
      <c r="I13" s="98">
        <v>370506912</v>
      </c>
      <c r="J13" s="98"/>
    </row>
    <row r="14" spans="1:10" ht="37.5" customHeight="1" x14ac:dyDescent="0.45">
      <c r="A14" s="4" t="s">
        <v>89</v>
      </c>
      <c r="B14" s="4" t="s">
        <v>71</v>
      </c>
      <c r="C14" s="155" t="s">
        <v>191</v>
      </c>
      <c r="D14" s="25">
        <v>4961300</v>
      </c>
      <c r="E14" s="4">
        <v>4621280708198</v>
      </c>
      <c r="F14" s="4">
        <v>16198355550</v>
      </c>
      <c r="G14" s="94">
        <v>0.23</v>
      </c>
      <c r="H14" s="154">
        <v>0.3755</v>
      </c>
      <c r="I14" s="98">
        <v>647934222</v>
      </c>
      <c r="J14" s="98"/>
    </row>
    <row r="15" spans="1:10" ht="44.25" customHeight="1" x14ac:dyDescent="0.45">
      <c r="A15" s="4" t="s">
        <v>89</v>
      </c>
      <c r="B15" s="4" t="s">
        <v>71</v>
      </c>
      <c r="C15" s="4" t="s">
        <v>182</v>
      </c>
      <c r="D15" s="25">
        <v>5000000</v>
      </c>
      <c r="E15" s="4">
        <v>5000000000000</v>
      </c>
      <c r="F15" s="52">
        <v>39945205470</v>
      </c>
      <c r="G15" s="94">
        <v>0.23</v>
      </c>
      <c r="H15" s="154">
        <v>0.37</v>
      </c>
      <c r="I15" s="98">
        <v>1331506849</v>
      </c>
      <c r="J15" s="98">
        <v>39945205470</v>
      </c>
    </row>
    <row r="16" spans="1:10" ht="34.5" customHeight="1" x14ac:dyDescent="0.45">
      <c r="A16" s="4" t="s">
        <v>89</v>
      </c>
      <c r="B16" s="4" t="s">
        <v>71</v>
      </c>
      <c r="C16" s="142" t="s">
        <v>183</v>
      </c>
      <c r="D16" s="25">
        <v>5000000</v>
      </c>
      <c r="E16" s="4">
        <v>5000000000000</v>
      </c>
      <c r="F16" s="4">
        <v>39945205470</v>
      </c>
      <c r="G16" s="94">
        <v>0.23</v>
      </c>
      <c r="H16" s="154">
        <v>0.37</v>
      </c>
      <c r="I16" s="98">
        <v>1331506849</v>
      </c>
      <c r="J16" s="98"/>
    </row>
    <row r="17" spans="1:10" ht="34.5" customHeight="1" x14ac:dyDescent="0.45">
      <c r="A17" s="4" t="s">
        <v>206</v>
      </c>
      <c r="B17" s="4" t="s">
        <v>207</v>
      </c>
      <c r="C17" s="142" t="s">
        <v>175</v>
      </c>
      <c r="D17" s="25">
        <v>3200000</v>
      </c>
      <c r="E17" s="4">
        <v>2956160000000</v>
      </c>
      <c r="F17" s="4">
        <f>370506912*30</f>
        <v>11115207360</v>
      </c>
      <c r="G17" s="94">
        <v>0.23</v>
      </c>
      <c r="H17" s="154">
        <v>0.36799999999999999</v>
      </c>
      <c r="I17" s="98"/>
      <c r="J17" s="98"/>
    </row>
    <row r="18" spans="1:10" ht="34.5" customHeight="1" x14ac:dyDescent="0.45">
      <c r="A18" s="4" t="s">
        <v>206</v>
      </c>
      <c r="B18" s="4" t="s">
        <v>207</v>
      </c>
      <c r="C18" s="142" t="s">
        <v>185</v>
      </c>
      <c r="D18" s="25">
        <v>3253232</v>
      </c>
      <c r="E18" s="4">
        <v>3000000421120</v>
      </c>
      <c r="F18" s="4">
        <f>398201418*30</f>
        <v>11946042540</v>
      </c>
      <c r="G18" s="94">
        <v>0.23</v>
      </c>
      <c r="H18" s="154">
        <v>0.375</v>
      </c>
      <c r="I18" s="98"/>
      <c r="J18" s="98"/>
    </row>
    <row r="19" spans="1:10" ht="34.5" customHeight="1" x14ac:dyDescent="0.45">
      <c r="A19" s="4" t="s">
        <v>208</v>
      </c>
      <c r="B19" s="4" t="s">
        <v>207</v>
      </c>
      <c r="C19" s="142" t="s">
        <v>186</v>
      </c>
      <c r="D19" s="25">
        <v>4744704</v>
      </c>
      <c r="E19" s="4">
        <v>4374996664320</v>
      </c>
      <c r="F19" s="4">
        <f>30*647934222</f>
        <v>19438026660</v>
      </c>
      <c r="G19" s="94">
        <v>0.23</v>
      </c>
      <c r="H19" s="154">
        <v>0.375</v>
      </c>
      <c r="I19" s="98"/>
      <c r="J19" s="98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0"/>
  <sheetViews>
    <sheetView rightToLeft="1" view="pageBreakPreview" zoomScale="85" zoomScaleNormal="100" zoomScaleSheetLayoutView="85" workbookViewId="0">
      <selection activeCell="Y30" sqref="Y30"/>
    </sheetView>
  </sheetViews>
  <sheetFormatPr defaultRowHeight="18.75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52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</row>
    <row r="2" spans="1:19" ht="21" customHeight="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19" ht="21" customHeight="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5" spans="1:19" ht="21" customHeight="1" x14ac:dyDescent="0.45">
      <c r="A5" s="194" t="s">
        <v>61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</row>
    <row r="6" spans="1:19" ht="21" customHeight="1" x14ac:dyDescent="0.45">
      <c r="A6" s="168" t="s">
        <v>50</v>
      </c>
      <c r="I6" s="168" t="s">
        <v>59</v>
      </c>
      <c r="J6" s="168"/>
      <c r="K6" s="168"/>
      <c r="L6" s="168"/>
      <c r="M6" s="168"/>
      <c r="O6" s="168" t="s">
        <v>196</v>
      </c>
      <c r="P6" s="168"/>
      <c r="Q6" s="168"/>
      <c r="R6" s="168"/>
      <c r="S6" s="168"/>
    </row>
    <row r="7" spans="1:19" ht="63" x14ac:dyDescent="0.45">
      <c r="A7" s="168"/>
      <c r="C7" s="118" t="s">
        <v>169</v>
      </c>
      <c r="D7" s="6"/>
      <c r="E7" s="118" t="s">
        <v>170</v>
      </c>
      <c r="G7" s="118" t="s">
        <v>171</v>
      </c>
      <c r="I7" s="8" t="s">
        <v>172</v>
      </c>
      <c r="J7" s="53"/>
      <c r="K7" s="8" t="s">
        <v>74</v>
      </c>
      <c r="L7" s="53"/>
      <c r="M7" s="8" t="s">
        <v>173</v>
      </c>
      <c r="O7" s="8" t="s">
        <v>172</v>
      </c>
      <c r="P7" s="53"/>
      <c r="Q7" s="8" t="s">
        <v>74</v>
      </c>
      <c r="R7" s="53"/>
      <c r="S7" s="8" t="s">
        <v>173</v>
      </c>
    </row>
    <row r="8" spans="1:19" ht="21" customHeight="1" x14ac:dyDescent="0.45">
      <c r="A8" s="116"/>
      <c r="C8" s="119"/>
      <c r="D8" s="6"/>
      <c r="E8" s="119"/>
      <c r="G8" s="55" t="s">
        <v>133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7" t="s">
        <v>126</v>
      </c>
      <c r="C9" s="23" t="s">
        <v>168</v>
      </c>
      <c r="D9" s="23"/>
      <c r="E9" s="54">
        <v>459654776</v>
      </c>
      <c r="F9" s="54"/>
      <c r="G9" s="54">
        <v>34</v>
      </c>
      <c r="I9" s="14">
        <v>0</v>
      </c>
      <c r="J9" s="14"/>
      <c r="K9" s="14">
        <v>0</v>
      </c>
      <c r="L9" s="14"/>
      <c r="M9" s="14">
        <v>0</v>
      </c>
      <c r="N9" s="14"/>
      <c r="O9" s="14">
        <v>15850164691</v>
      </c>
      <c r="P9" s="14"/>
      <c r="Q9" s="14">
        <v>0</v>
      </c>
      <c r="R9" s="14"/>
      <c r="S9" s="14">
        <v>15850164691</v>
      </c>
    </row>
    <row r="10" spans="1:19" ht="21" customHeight="1" x14ac:dyDescent="0.45">
      <c r="A10" s="99" t="s">
        <v>159</v>
      </c>
      <c r="C10" s="1"/>
      <c r="D10" s="1"/>
      <c r="E10" s="14"/>
      <c r="G10" s="116"/>
      <c r="I10" s="36">
        <f>SUM(I9)</f>
        <v>0</v>
      </c>
      <c r="J10" s="32"/>
      <c r="K10" s="36">
        <v>0</v>
      </c>
      <c r="L10" s="32"/>
      <c r="M10" s="36">
        <f>SUM(M9)</f>
        <v>0</v>
      </c>
      <c r="N10" s="32"/>
      <c r="O10" s="36">
        <f>SUM(O9)</f>
        <v>15850164691</v>
      </c>
      <c r="P10" s="32"/>
      <c r="Q10" s="36">
        <v>0</v>
      </c>
      <c r="R10" s="32"/>
      <c r="S10" s="36">
        <f>SUM(S9)</f>
        <v>15850164691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scale="4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34"/>
  <sheetViews>
    <sheetView rightToLeft="1" view="pageBreakPreview" zoomScale="91" zoomScaleNormal="100" zoomScaleSheetLayoutView="91" workbookViewId="0">
      <selection activeCell="Y27" sqref="Y27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</row>
    <row r="2" spans="1:19" ht="21" customHeight="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19" ht="21" customHeight="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5" spans="1:19" ht="21" customHeight="1" x14ac:dyDescent="0.45">
      <c r="A5" s="194" t="s">
        <v>75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</row>
    <row r="6" spans="1:19" ht="21" customHeight="1" x14ac:dyDescent="0.45">
      <c r="A6" s="168" t="s">
        <v>50</v>
      </c>
      <c r="I6" s="168" t="s">
        <v>59</v>
      </c>
      <c r="J6" s="168"/>
      <c r="K6" s="168"/>
      <c r="L6" s="168"/>
      <c r="M6" s="168"/>
      <c r="O6" s="168" t="s">
        <v>196</v>
      </c>
      <c r="P6" s="168"/>
      <c r="Q6" s="168"/>
      <c r="R6" s="168"/>
      <c r="S6" s="168"/>
    </row>
    <row r="7" spans="1:19" ht="42" x14ac:dyDescent="0.45">
      <c r="A7" s="168"/>
      <c r="C7" s="21" t="s">
        <v>76</v>
      </c>
      <c r="D7" s="6"/>
      <c r="E7" s="21" t="s">
        <v>25</v>
      </c>
      <c r="G7" s="21" t="s">
        <v>146</v>
      </c>
      <c r="I7" s="8" t="s">
        <v>77</v>
      </c>
      <c r="J7" s="53"/>
      <c r="K7" s="8" t="s">
        <v>74</v>
      </c>
      <c r="L7" s="53"/>
      <c r="M7" s="8" t="s">
        <v>78</v>
      </c>
      <c r="O7" s="8" t="s">
        <v>77</v>
      </c>
      <c r="P7" s="53"/>
      <c r="Q7" s="8" t="s">
        <v>74</v>
      </c>
      <c r="R7" s="53"/>
      <c r="S7" s="8" t="s">
        <v>78</v>
      </c>
    </row>
    <row r="8" spans="1:19" ht="21" customHeight="1" x14ac:dyDescent="0.45">
      <c r="A8" s="20"/>
      <c r="C8" s="48"/>
      <c r="D8" s="6"/>
      <c r="E8" s="48"/>
      <c r="G8" s="55" t="s">
        <v>135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" t="s">
        <v>180</v>
      </c>
      <c r="G9" s="97"/>
      <c r="I9" s="14">
        <v>1017151786076</v>
      </c>
      <c r="J9" s="14"/>
      <c r="K9" s="14">
        <v>-3394436569</v>
      </c>
      <c r="M9" s="14">
        <v>1013757349507</v>
      </c>
      <c r="N9" s="14"/>
      <c r="O9" s="14">
        <v>5105428058259</v>
      </c>
      <c r="P9" s="14"/>
      <c r="Q9" s="14">
        <v>-5324670054</v>
      </c>
      <c r="R9" s="14"/>
      <c r="S9" s="14">
        <v>5100103388205</v>
      </c>
    </row>
    <row r="10" spans="1:19" ht="21" customHeight="1" x14ac:dyDescent="0.45">
      <c r="A10" s="17" t="s">
        <v>121</v>
      </c>
      <c r="C10" s="23"/>
      <c r="D10" s="6"/>
      <c r="E10" s="52" t="s">
        <v>124</v>
      </c>
      <c r="G10" s="165">
        <v>0.23</v>
      </c>
      <c r="I10" s="14">
        <v>80018630130</v>
      </c>
      <c r="K10" s="14">
        <v>0</v>
      </c>
      <c r="M10" s="14">
        <v>80018630130</v>
      </c>
      <c r="O10" s="14">
        <v>662096917750</v>
      </c>
      <c r="Q10" s="14">
        <v>0</v>
      </c>
      <c r="S10" s="14">
        <v>662096917750</v>
      </c>
    </row>
    <row r="11" spans="1:19" ht="21" customHeight="1" x14ac:dyDescent="0.45">
      <c r="A11" s="17" t="s">
        <v>96</v>
      </c>
      <c r="C11" s="23"/>
      <c r="D11" s="23"/>
      <c r="E11" s="54" t="s">
        <v>101</v>
      </c>
      <c r="F11" s="54"/>
      <c r="G11" s="165">
        <v>0.23</v>
      </c>
      <c r="I11" s="14">
        <v>62600279163</v>
      </c>
      <c r="K11" s="14">
        <v>0</v>
      </c>
      <c r="M11" s="14">
        <v>62600279163</v>
      </c>
      <c r="O11" s="14">
        <v>609173430617</v>
      </c>
      <c r="Q11" s="14">
        <v>0</v>
      </c>
      <c r="S11" s="14">
        <v>609173430617</v>
      </c>
    </row>
    <row r="12" spans="1:19" ht="21" customHeight="1" x14ac:dyDescent="0.45">
      <c r="A12" s="17" t="s">
        <v>104</v>
      </c>
      <c r="C12" s="23"/>
      <c r="D12" s="23"/>
      <c r="E12" s="54" t="s">
        <v>107</v>
      </c>
      <c r="F12" s="54"/>
      <c r="G12" s="165">
        <v>0.18</v>
      </c>
      <c r="I12" s="14">
        <v>63757749271</v>
      </c>
      <c r="J12" s="14"/>
      <c r="K12" s="14">
        <v>0</v>
      </c>
      <c r="L12" s="14"/>
      <c r="M12" s="14">
        <v>63757749271</v>
      </c>
      <c r="N12" s="14"/>
      <c r="O12" s="14">
        <v>584091463439</v>
      </c>
      <c r="P12" s="14"/>
      <c r="Q12" s="14">
        <v>0</v>
      </c>
      <c r="R12" s="14"/>
      <c r="S12" s="14">
        <v>584091463439</v>
      </c>
    </row>
    <row r="13" spans="1:19" ht="21" customHeight="1" x14ac:dyDescent="0.45">
      <c r="A13" s="17" t="s">
        <v>177</v>
      </c>
      <c r="C13" s="23"/>
      <c r="D13" s="6"/>
      <c r="E13" s="52" t="s">
        <v>179</v>
      </c>
      <c r="G13" s="165">
        <v>0.23</v>
      </c>
      <c r="I13" s="14">
        <v>134465753400</v>
      </c>
      <c r="K13" s="14">
        <v>0</v>
      </c>
      <c r="M13" s="14">
        <v>134465753400</v>
      </c>
      <c r="O13" s="14">
        <v>431621917729</v>
      </c>
      <c r="Q13" s="14">
        <v>0</v>
      </c>
      <c r="S13" s="14">
        <v>431621917729</v>
      </c>
    </row>
    <row r="14" spans="1:19" ht="21" customHeight="1" x14ac:dyDescent="0.45">
      <c r="A14" s="17" t="s">
        <v>176</v>
      </c>
      <c r="C14" s="23"/>
      <c r="D14" s="23"/>
      <c r="E14" s="54" t="s">
        <v>179</v>
      </c>
      <c r="F14" s="54"/>
      <c r="G14" s="165">
        <v>0.23</v>
      </c>
      <c r="I14" s="14">
        <v>134465753400</v>
      </c>
      <c r="J14" s="14"/>
      <c r="K14" s="14">
        <v>0</v>
      </c>
      <c r="L14" s="14"/>
      <c r="M14" s="14">
        <v>134465753400</v>
      </c>
      <c r="N14" s="14"/>
      <c r="O14" s="14">
        <v>430290410880</v>
      </c>
      <c r="P14" s="14"/>
      <c r="Q14" s="14">
        <v>0</v>
      </c>
      <c r="R14" s="14"/>
      <c r="S14" s="14">
        <v>430290410880</v>
      </c>
    </row>
    <row r="15" spans="1:19" ht="21" customHeight="1" x14ac:dyDescent="0.45">
      <c r="A15" s="17" t="s">
        <v>91</v>
      </c>
      <c r="C15" s="23"/>
      <c r="D15" s="23"/>
      <c r="E15" s="54" t="s">
        <v>93</v>
      </c>
      <c r="F15" s="54"/>
      <c r="G15" s="165">
        <v>0.23</v>
      </c>
      <c r="I15" s="14">
        <v>40878184950</v>
      </c>
      <c r="K15" s="14">
        <v>0</v>
      </c>
      <c r="M15" s="14">
        <v>40878184950</v>
      </c>
      <c r="O15" s="14">
        <v>365059349110</v>
      </c>
      <c r="Q15" s="14">
        <v>0</v>
      </c>
      <c r="S15" s="14">
        <v>365059349110</v>
      </c>
    </row>
    <row r="16" spans="1:19" ht="21" customHeight="1" x14ac:dyDescent="0.45">
      <c r="A16" s="1" t="s">
        <v>114</v>
      </c>
      <c r="C16" s="23"/>
      <c r="D16" s="6"/>
      <c r="E16" s="52" t="s">
        <v>118</v>
      </c>
      <c r="G16" s="165">
        <v>0.18</v>
      </c>
      <c r="I16" s="14">
        <v>39196106540</v>
      </c>
      <c r="K16" s="14">
        <v>0</v>
      </c>
      <c r="M16" s="14">
        <v>39196106540</v>
      </c>
      <c r="O16" s="14">
        <v>359802494472</v>
      </c>
      <c r="Q16" s="14">
        <v>0</v>
      </c>
      <c r="S16" s="14">
        <v>359802494472</v>
      </c>
    </row>
    <row r="17" spans="1:19" ht="21" customHeight="1" x14ac:dyDescent="0.45">
      <c r="A17" s="17" t="s">
        <v>94</v>
      </c>
      <c r="C17" s="23"/>
      <c r="D17" s="6"/>
      <c r="E17" s="52" t="s">
        <v>98</v>
      </c>
      <c r="G17" s="165">
        <v>0.23</v>
      </c>
      <c r="I17" s="14">
        <v>40845767922</v>
      </c>
      <c r="K17" s="14">
        <v>0</v>
      </c>
      <c r="M17" s="14">
        <v>40845767922</v>
      </c>
      <c r="O17" s="14">
        <v>355997184942</v>
      </c>
      <c r="Q17" s="14">
        <v>0</v>
      </c>
      <c r="S17" s="14">
        <v>355997184942</v>
      </c>
    </row>
    <row r="18" spans="1:19" ht="21" customHeight="1" x14ac:dyDescent="0.45">
      <c r="A18" s="17" t="s">
        <v>122</v>
      </c>
      <c r="C18" s="6"/>
      <c r="D18" s="6"/>
      <c r="E18" s="52" t="s">
        <v>167</v>
      </c>
      <c r="G18" s="165">
        <v>0.23</v>
      </c>
      <c r="I18" s="14">
        <v>49503258270</v>
      </c>
      <c r="K18" s="14">
        <v>0</v>
      </c>
      <c r="M18" s="14">
        <v>49503258270</v>
      </c>
      <c r="O18" s="14">
        <v>349476866099</v>
      </c>
      <c r="Q18" s="14">
        <v>0</v>
      </c>
      <c r="S18" s="14">
        <v>349476866099</v>
      </c>
    </row>
    <row r="19" spans="1:19" ht="21" customHeight="1" x14ac:dyDescent="0.45">
      <c r="A19" s="17" t="s">
        <v>127</v>
      </c>
      <c r="C19" s="23"/>
      <c r="D19" s="6"/>
      <c r="E19" s="52" t="s">
        <v>129</v>
      </c>
      <c r="G19" s="165">
        <v>0.23</v>
      </c>
      <c r="I19" s="14">
        <v>52779495420</v>
      </c>
      <c r="K19" s="14">
        <v>0</v>
      </c>
      <c r="M19" s="14">
        <v>52779495420</v>
      </c>
      <c r="O19" s="14">
        <v>320847063692</v>
      </c>
      <c r="Q19" s="14">
        <v>0</v>
      </c>
      <c r="S19" s="14">
        <v>320847063692</v>
      </c>
    </row>
    <row r="20" spans="1:19" ht="21" customHeight="1" x14ac:dyDescent="0.45">
      <c r="A20" s="1" t="s">
        <v>103</v>
      </c>
      <c r="C20" s="23"/>
      <c r="D20" s="6"/>
      <c r="E20" s="52" t="s">
        <v>107</v>
      </c>
      <c r="G20" s="165">
        <v>0.18</v>
      </c>
      <c r="I20" s="14">
        <v>29415709148</v>
      </c>
      <c r="K20" s="14">
        <v>0</v>
      </c>
      <c r="M20" s="14">
        <v>29415709148</v>
      </c>
      <c r="O20" s="14">
        <v>269480412976</v>
      </c>
      <c r="Q20" s="14">
        <v>0</v>
      </c>
      <c r="S20" s="14">
        <v>269480412976</v>
      </c>
    </row>
    <row r="21" spans="1:19" ht="21" customHeight="1" x14ac:dyDescent="0.45">
      <c r="A21" s="1" t="s">
        <v>175</v>
      </c>
      <c r="C21" s="23"/>
      <c r="D21" s="6"/>
      <c r="E21" s="52" t="s">
        <v>178</v>
      </c>
      <c r="G21" s="165">
        <v>0.23</v>
      </c>
      <c r="I21" s="14">
        <v>72838273920</v>
      </c>
      <c r="K21" s="14">
        <v>0</v>
      </c>
      <c r="M21" s="14">
        <v>72838273920</v>
      </c>
      <c r="O21" s="14">
        <v>267103512927</v>
      </c>
      <c r="Q21" s="14">
        <v>0</v>
      </c>
      <c r="S21" s="14">
        <v>267103512927</v>
      </c>
    </row>
    <row r="22" spans="1:19" ht="21" customHeight="1" x14ac:dyDescent="0.45">
      <c r="A22" s="17" t="s">
        <v>186</v>
      </c>
      <c r="C22" s="6"/>
      <c r="D22" s="23"/>
      <c r="E22" s="54" t="s">
        <v>189</v>
      </c>
      <c r="F22" s="54"/>
      <c r="G22" s="165">
        <v>0.23</v>
      </c>
      <c r="I22" s="14">
        <v>105627601428</v>
      </c>
      <c r="J22" s="14"/>
      <c r="K22" s="14">
        <v>0</v>
      </c>
      <c r="L22" s="14"/>
      <c r="M22" s="14">
        <v>105627601428</v>
      </c>
      <c r="N22" s="14"/>
      <c r="O22" s="14">
        <v>187170293615</v>
      </c>
      <c r="P22" s="14"/>
      <c r="Q22" s="14">
        <v>0</v>
      </c>
      <c r="R22" s="14"/>
      <c r="S22" s="14">
        <v>187170293615</v>
      </c>
    </row>
    <row r="23" spans="1:19" ht="23.25" customHeight="1" x14ac:dyDescent="0.45">
      <c r="A23" s="17" t="s">
        <v>29</v>
      </c>
      <c r="C23" s="23"/>
      <c r="D23" s="6"/>
      <c r="E23" s="54" t="s">
        <v>30</v>
      </c>
      <c r="G23" s="165">
        <v>0.23</v>
      </c>
      <c r="I23" s="14">
        <v>0</v>
      </c>
      <c r="K23" s="14">
        <v>0</v>
      </c>
      <c r="M23" s="14">
        <v>0</v>
      </c>
      <c r="O23" s="14">
        <v>174365525181</v>
      </c>
      <c r="Q23" s="14">
        <v>0</v>
      </c>
      <c r="S23" s="14">
        <v>174365525181</v>
      </c>
    </row>
    <row r="24" spans="1:19" ht="23.25" customHeight="1" x14ac:dyDescent="0.45">
      <c r="A24" s="17" t="s">
        <v>34</v>
      </c>
      <c r="C24" s="23"/>
      <c r="D24" s="23"/>
      <c r="E24" s="54" t="s">
        <v>166</v>
      </c>
      <c r="F24" s="54"/>
      <c r="G24" s="165">
        <v>0.20499999999999999</v>
      </c>
      <c r="I24" s="14">
        <v>0</v>
      </c>
      <c r="K24" s="14">
        <v>0</v>
      </c>
      <c r="M24" s="14">
        <v>0</v>
      </c>
      <c r="O24" s="14">
        <v>156899942683</v>
      </c>
      <c r="Q24" s="14">
        <v>0</v>
      </c>
      <c r="S24" s="14">
        <v>156899942683</v>
      </c>
    </row>
    <row r="25" spans="1:19" ht="23.25" customHeight="1" x14ac:dyDescent="0.45">
      <c r="A25" s="17" t="s">
        <v>35</v>
      </c>
      <c r="C25" s="23"/>
      <c r="D25" s="6"/>
      <c r="E25" s="54" t="s">
        <v>37</v>
      </c>
      <c r="F25" s="54"/>
      <c r="G25" s="165">
        <v>0.23</v>
      </c>
      <c r="I25" s="14">
        <v>12389938610</v>
      </c>
      <c r="J25" s="14"/>
      <c r="K25" s="14">
        <v>0</v>
      </c>
      <c r="L25" s="14"/>
      <c r="M25" s="14">
        <v>12389938610</v>
      </c>
      <c r="N25" s="14"/>
      <c r="O25" s="14">
        <v>131777081152</v>
      </c>
      <c r="P25" s="14"/>
      <c r="Q25" s="14">
        <v>0</v>
      </c>
      <c r="R25" s="14"/>
      <c r="S25" s="14">
        <v>131777081152</v>
      </c>
    </row>
    <row r="26" spans="1:19" ht="21" customHeight="1" x14ac:dyDescent="0.45">
      <c r="A26" s="17" t="s">
        <v>31</v>
      </c>
      <c r="C26" s="23"/>
      <c r="D26" s="6"/>
      <c r="E26" s="52" t="s">
        <v>33</v>
      </c>
      <c r="G26" s="165">
        <v>0.23</v>
      </c>
      <c r="I26" s="14">
        <v>10306048097</v>
      </c>
      <c r="K26" s="14">
        <v>0</v>
      </c>
      <c r="M26" s="14">
        <v>10306048097</v>
      </c>
      <c r="O26" s="14">
        <v>91342986314</v>
      </c>
      <c r="Q26" s="14">
        <v>0</v>
      </c>
      <c r="S26" s="14">
        <v>91342986314</v>
      </c>
    </row>
    <row r="27" spans="1:19" ht="21" customHeight="1" x14ac:dyDescent="0.45">
      <c r="A27" s="17" t="s">
        <v>105</v>
      </c>
      <c r="C27" s="23"/>
      <c r="D27" s="6"/>
      <c r="E27" s="52" t="s">
        <v>108</v>
      </c>
      <c r="G27" s="165">
        <v>0.18</v>
      </c>
      <c r="I27" s="14">
        <v>9574036734</v>
      </c>
      <c r="K27" s="14">
        <v>0</v>
      </c>
      <c r="M27" s="14">
        <v>9574036734</v>
      </c>
      <c r="O27" s="14">
        <v>87708759961</v>
      </c>
      <c r="Q27" s="14">
        <v>0</v>
      </c>
      <c r="S27" s="14">
        <v>87708759961</v>
      </c>
    </row>
    <row r="28" spans="1:19" ht="21" customHeight="1" x14ac:dyDescent="0.45">
      <c r="A28" s="17" t="s">
        <v>185</v>
      </c>
      <c r="C28" s="23"/>
      <c r="D28" s="23"/>
      <c r="E28" s="54" t="s">
        <v>199</v>
      </c>
      <c r="F28" s="54"/>
      <c r="G28" s="165">
        <v>0.23</v>
      </c>
      <c r="I28" s="14">
        <v>68002977589</v>
      </c>
      <c r="K28" s="14">
        <v>0</v>
      </c>
      <c r="M28" s="14">
        <v>68002977589</v>
      </c>
      <c r="O28" s="14">
        <v>69817211382</v>
      </c>
      <c r="Q28" s="14">
        <v>0</v>
      </c>
      <c r="S28" s="14">
        <v>69817211382</v>
      </c>
    </row>
    <row r="29" spans="1:19" ht="21" customHeight="1" x14ac:dyDescent="0.45">
      <c r="A29" s="17" t="s">
        <v>113</v>
      </c>
      <c r="C29" s="23"/>
      <c r="D29" s="6"/>
      <c r="E29" s="54" t="s">
        <v>116</v>
      </c>
      <c r="G29" s="165">
        <v>0.23</v>
      </c>
      <c r="I29" s="14">
        <v>0</v>
      </c>
      <c r="K29" s="14">
        <v>0</v>
      </c>
      <c r="M29" s="14">
        <v>0</v>
      </c>
      <c r="O29" s="14">
        <v>46415055412</v>
      </c>
      <c r="Q29" s="14">
        <v>0</v>
      </c>
      <c r="S29" s="14">
        <v>46415055412</v>
      </c>
    </row>
    <row r="30" spans="1:19" ht="21" customHeight="1" x14ac:dyDescent="0.45">
      <c r="A30" s="17" t="s">
        <v>95</v>
      </c>
      <c r="C30" s="23"/>
      <c r="D30" s="23"/>
      <c r="E30" s="54" t="s">
        <v>99</v>
      </c>
      <c r="F30" s="54"/>
      <c r="G30" s="165">
        <v>0.18</v>
      </c>
      <c r="I30" s="14">
        <v>0</v>
      </c>
      <c r="K30" s="14">
        <v>0</v>
      </c>
      <c r="M30" s="14">
        <v>0</v>
      </c>
      <c r="O30" s="14">
        <v>22643324384</v>
      </c>
      <c r="Q30" s="14">
        <v>0</v>
      </c>
      <c r="S30" s="14">
        <v>22643324384</v>
      </c>
    </row>
    <row r="31" spans="1:19" ht="21" customHeight="1" x14ac:dyDescent="0.45">
      <c r="A31" s="1" t="s">
        <v>112</v>
      </c>
      <c r="C31" s="23"/>
      <c r="D31" s="6"/>
      <c r="E31" s="52" t="s">
        <v>115</v>
      </c>
      <c r="G31" s="165">
        <v>0.17</v>
      </c>
      <c r="I31" s="14">
        <v>0</v>
      </c>
      <c r="K31" s="14">
        <v>0</v>
      </c>
      <c r="M31" s="14">
        <v>0</v>
      </c>
      <c r="O31" s="14">
        <v>11290528897</v>
      </c>
      <c r="Q31" s="14">
        <v>0</v>
      </c>
      <c r="S31" s="14">
        <v>11290528897</v>
      </c>
    </row>
    <row r="32" spans="1:19" ht="21" customHeight="1" x14ac:dyDescent="0.45">
      <c r="A32" s="99" t="s">
        <v>159</v>
      </c>
      <c r="C32" s="1"/>
      <c r="D32" s="1"/>
      <c r="E32" s="14"/>
      <c r="G32" s="20"/>
      <c r="I32" s="36">
        <f>SUM(I9:I31)</f>
        <v>2023817350068</v>
      </c>
      <c r="J32" s="32"/>
      <c r="K32" s="36">
        <f>SUM(K9:K31)</f>
        <v>-3394436569</v>
      </c>
      <c r="L32" s="32"/>
      <c r="M32" s="36">
        <f>SUM(M9:M31)</f>
        <v>2020422913499</v>
      </c>
      <c r="N32" s="32"/>
      <c r="O32" s="36">
        <f>SUM(O9:O31)</f>
        <v>11089899791873</v>
      </c>
      <c r="P32" s="32"/>
      <c r="Q32" s="36">
        <f>SUM(Q9:Q31)</f>
        <v>-5324670054</v>
      </c>
      <c r="R32" s="32"/>
      <c r="S32" s="36">
        <f>SUM(S9:S31)</f>
        <v>11084575121819</v>
      </c>
    </row>
    <row r="34" spans="13:13" ht="21" customHeight="1" x14ac:dyDescent="0.45">
      <c r="M34" s="11"/>
    </row>
  </sheetData>
  <sortState ref="A9:S31">
    <sortCondition descending="1" ref="S9:S31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1"/>
  <sheetViews>
    <sheetView rightToLeft="1" view="pageBreakPreview" zoomScaleNormal="100" zoomScaleSheetLayoutView="100" workbookViewId="0">
      <selection activeCell="R20" sqref="R20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2.5" customHeight="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ht="22.5" customHeight="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5" spans="1:13" ht="22.5" customHeight="1" x14ac:dyDescent="0.45">
      <c r="A5" s="194" t="s">
        <v>79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ht="22.5" customHeight="1" x14ac:dyDescent="0.45">
      <c r="A6" s="191" t="s">
        <v>50</v>
      </c>
      <c r="C6" s="191" t="s">
        <v>59</v>
      </c>
      <c r="D6" s="191"/>
      <c r="E6" s="191"/>
      <c r="F6" s="191"/>
      <c r="G6" s="191"/>
      <c r="I6" s="191" t="s">
        <v>196</v>
      </c>
      <c r="J6" s="191"/>
      <c r="K6" s="191"/>
      <c r="L6" s="191"/>
      <c r="M6" s="191"/>
    </row>
    <row r="7" spans="1:13" ht="22.5" customHeight="1" x14ac:dyDescent="0.45">
      <c r="A7" s="191"/>
      <c r="C7" s="8" t="s">
        <v>77</v>
      </c>
      <c r="D7" s="70"/>
      <c r="E7" s="8" t="s">
        <v>74</v>
      </c>
      <c r="F7" s="70"/>
      <c r="G7" s="8" t="s">
        <v>78</v>
      </c>
      <c r="I7" s="8" t="s">
        <v>77</v>
      </c>
      <c r="J7" s="70"/>
      <c r="K7" s="8" t="s">
        <v>74</v>
      </c>
      <c r="L7" s="70"/>
      <c r="M7" s="8" t="s">
        <v>78</v>
      </c>
    </row>
    <row r="8" spans="1:13" ht="22.5" customHeight="1" x14ac:dyDescent="0.45">
      <c r="A8" s="20"/>
      <c r="C8" s="55" t="s">
        <v>133</v>
      </c>
      <c r="D8" s="14"/>
      <c r="E8" s="55" t="s">
        <v>133</v>
      </c>
      <c r="F8" s="14"/>
      <c r="G8" s="55" t="s">
        <v>133</v>
      </c>
      <c r="I8" s="55" t="s">
        <v>133</v>
      </c>
      <c r="J8" s="14"/>
      <c r="K8" s="55" t="s">
        <v>133</v>
      </c>
      <c r="L8" s="14"/>
      <c r="M8" s="55" t="s">
        <v>133</v>
      </c>
    </row>
    <row r="9" spans="1:13" ht="22.5" customHeight="1" x14ac:dyDescent="0.45">
      <c r="A9" s="81" t="s">
        <v>134</v>
      </c>
      <c r="C9" s="33">
        <v>1017151786076</v>
      </c>
      <c r="D9" s="33"/>
      <c r="E9" s="11">
        <v>-3394436569</v>
      </c>
      <c r="F9" s="33"/>
      <c r="G9" s="33">
        <f>C9+E9</f>
        <v>1013757349507</v>
      </c>
      <c r="H9" s="33"/>
      <c r="I9" s="33">
        <v>5105428058259</v>
      </c>
      <c r="J9" s="33"/>
      <c r="K9" s="11">
        <v>-5324670054</v>
      </c>
      <c r="L9" s="33"/>
      <c r="M9" s="14">
        <f>I9+K9</f>
        <v>5100103388205</v>
      </c>
    </row>
    <row r="10" spans="1:13" ht="22.5" customHeight="1" x14ac:dyDescent="0.45">
      <c r="A10" s="35" t="s">
        <v>159</v>
      </c>
      <c r="C10" s="80">
        <f>SUM(C9)</f>
        <v>1017151786076</v>
      </c>
      <c r="D10" s="33"/>
      <c r="E10" s="80">
        <f>SUM(E9)</f>
        <v>-3394436569</v>
      </c>
      <c r="F10" s="33"/>
      <c r="G10" s="80">
        <f>SUM(G9)</f>
        <v>1013757349507</v>
      </c>
      <c r="H10" s="33"/>
      <c r="I10" s="80">
        <f>SUM(I9)</f>
        <v>5105428058259</v>
      </c>
      <c r="J10" s="33"/>
      <c r="K10" s="80">
        <f>SUM(K9)</f>
        <v>-5324670054</v>
      </c>
      <c r="L10" s="33"/>
      <c r="M10" s="80">
        <f>SUM(M9)</f>
        <v>5100103388205</v>
      </c>
    </row>
    <row r="11" spans="1:13" ht="22.5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sortState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34"/>
  <sheetViews>
    <sheetView rightToLeft="1" view="pageBreakPreview" zoomScaleNormal="100" zoomScaleSheetLayoutView="100" workbookViewId="0">
      <selection activeCell="T27" sqref="T27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19.5703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0.140625" style="11" bestFit="1" customWidth="1"/>
    <col min="14" max="14" width="0.85546875" style="11" customWidth="1"/>
    <col min="15" max="15" width="24.7109375" style="11" customWidth="1"/>
    <col min="16" max="16" width="0.85546875" style="11" customWidth="1"/>
    <col min="17" max="17" width="18.42578125" style="11" customWidth="1"/>
    <col min="18" max="18" width="17.7109375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20" ht="2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20" ht="2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5" spans="1:20" ht="21" x14ac:dyDescent="0.45">
      <c r="A5" s="194" t="s">
        <v>80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5"/>
      <c r="S5" s="195"/>
    </row>
    <row r="6" spans="1:20" s="11" customFormat="1" ht="21" x14ac:dyDescent="0.2">
      <c r="A6" s="168" t="s">
        <v>50</v>
      </c>
      <c r="C6" s="191" t="s">
        <v>59</v>
      </c>
      <c r="D6" s="191"/>
      <c r="E6" s="191"/>
      <c r="F6" s="191"/>
      <c r="G6" s="191"/>
      <c r="H6" s="191"/>
      <c r="I6" s="191"/>
      <c r="K6" s="191" t="s">
        <v>196</v>
      </c>
      <c r="L6" s="191"/>
      <c r="M6" s="191"/>
      <c r="N6" s="191"/>
      <c r="O6" s="191"/>
      <c r="P6" s="191"/>
      <c r="Q6" s="191"/>
      <c r="R6" s="195"/>
      <c r="S6" s="195"/>
    </row>
    <row r="7" spans="1:20" s="11" customFormat="1" ht="42" x14ac:dyDescent="0.2">
      <c r="A7" s="168"/>
      <c r="C7" s="8" t="s">
        <v>6</v>
      </c>
      <c r="D7" s="70"/>
      <c r="E7" s="8" t="s">
        <v>81</v>
      </c>
      <c r="F7" s="70"/>
      <c r="G7" s="8" t="s">
        <v>82</v>
      </c>
      <c r="H7" s="70"/>
      <c r="I7" s="8" t="s">
        <v>83</v>
      </c>
      <c r="K7" s="8" t="s">
        <v>6</v>
      </c>
      <c r="L7" s="70"/>
      <c r="M7" s="8" t="s">
        <v>81</v>
      </c>
      <c r="N7" s="70"/>
      <c r="O7" s="8" t="s">
        <v>82</v>
      </c>
      <c r="P7" s="70"/>
      <c r="Q7" s="8" t="s">
        <v>83</v>
      </c>
      <c r="R7" s="195"/>
      <c r="S7" s="195"/>
    </row>
    <row r="8" spans="1:20" s="11" customFormat="1" ht="21" x14ac:dyDescent="0.2">
      <c r="A8" s="160"/>
      <c r="C8" s="161"/>
      <c r="D8" s="14"/>
      <c r="E8" s="55" t="s">
        <v>133</v>
      </c>
      <c r="F8" s="14"/>
      <c r="G8" s="55" t="s">
        <v>133</v>
      </c>
      <c r="H8" s="14"/>
      <c r="I8" s="55" t="s">
        <v>133</v>
      </c>
      <c r="K8" s="161"/>
      <c r="L8" s="14"/>
      <c r="M8" s="55" t="s">
        <v>133</v>
      </c>
      <c r="N8" s="14"/>
      <c r="O8" s="55" t="s">
        <v>133</v>
      </c>
      <c r="P8" s="14"/>
      <c r="Q8" s="55" t="s">
        <v>133</v>
      </c>
      <c r="R8" s="162"/>
      <c r="S8" s="162"/>
    </row>
    <row r="9" spans="1:20" s="11" customFormat="1" x14ac:dyDescent="0.2">
      <c r="A9" s="11" t="s">
        <v>34</v>
      </c>
      <c r="C9" s="33">
        <v>0</v>
      </c>
      <c r="D9" s="33"/>
      <c r="E9" s="33">
        <v>0</v>
      </c>
      <c r="F9" s="33"/>
      <c r="G9" s="11">
        <v>0</v>
      </c>
      <c r="H9" s="33"/>
      <c r="I9" s="33">
        <f t="shared" ref="I9:I22" si="0">E9+G9</f>
        <v>0</v>
      </c>
      <c r="J9" s="33"/>
      <c r="K9" s="33">
        <v>2100000</v>
      </c>
      <c r="L9" s="33"/>
      <c r="M9" s="33">
        <v>2100000000000</v>
      </c>
      <c r="N9" s="33"/>
      <c r="O9" s="11">
        <v>-2025376833900</v>
      </c>
      <c r="P9" s="33"/>
      <c r="Q9" s="33">
        <f t="shared" ref="Q9:Q22" si="1">M9+O9</f>
        <v>74623166100</v>
      </c>
      <c r="R9" s="11">
        <f>M9+O9-Q9</f>
        <v>0</v>
      </c>
      <c r="T9" s="33"/>
    </row>
    <row r="10" spans="1:20" s="11" customFormat="1" x14ac:dyDescent="0.2">
      <c r="A10" s="11" t="s">
        <v>95</v>
      </c>
      <c r="C10" s="33">
        <v>0</v>
      </c>
      <c r="D10" s="33"/>
      <c r="E10" s="33">
        <v>0</v>
      </c>
      <c r="F10" s="33"/>
      <c r="G10" s="11">
        <v>0</v>
      </c>
      <c r="H10" s="33"/>
      <c r="I10" s="33">
        <f t="shared" si="0"/>
        <v>0</v>
      </c>
      <c r="J10" s="33"/>
      <c r="K10" s="33">
        <v>1590000</v>
      </c>
      <c r="L10" s="33"/>
      <c r="M10" s="33">
        <v>1590000000000</v>
      </c>
      <c r="N10" s="33"/>
      <c r="O10" s="11">
        <v>-1524422348360</v>
      </c>
      <c r="P10" s="33"/>
      <c r="Q10" s="33">
        <f t="shared" si="1"/>
        <v>65577651640</v>
      </c>
      <c r="R10" s="11">
        <f t="shared" ref="R10:R22" si="2">M10+O10-Q10</f>
        <v>0</v>
      </c>
      <c r="T10" s="33"/>
    </row>
    <row r="11" spans="1:20" s="11" customFormat="1" x14ac:dyDescent="0.2">
      <c r="A11" s="11" t="s">
        <v>112</v>
      </c>
      <c r="C11" s="33">
        <v>0</v>
      </c>
      <c r="D11" s="33"/>
      <c r="E11" s="33">
        <v>0</v>
      </c>
      <c r="F11" s="33"/>
      <c r="G11" s="11">
        <v>0</v>
      </c>
      <c r="H11" s="33"/>
      <c r="I11" s="33">
        <f t="shared" si="0"/>
        <v>0</v>
      </c>
      <c r="J11" s="33"/>
      <c r="K11" s="33">
        <v>2040000</v>
      </c>
      <c r="L11" s="33"/>
      <c r="M11" s="33">
        <v>2040000000000</v>
      </c>
      <c r="N11" s="33"/>
      <c r="O11" s="11">
        <v>-2001285201300</v>
      </c>
      <c r="P11" s="33"/>
      <c r="Q11" s="33">
        <f t="shared" si="1"/>
        <v>38714798700</v>
      </c>
      <c r="R11" s="11">
        <f t="shared" si="2"/>
        <v>0</v>
      </c>
      <c r="T11" s="33"/>
    </row>
    <row r="12" spans="1:20" s="11" customFormat="1" x14ac:dyDescent="0.2">
      <c r="A12" s="14" t="s">
        <v>174</v>
      </c>
      <c r="C12" s="33">
        <v>10000000</v>
      </c>
      <c r="D12" s="33"/>
      <c r="E12" s="33">
        <v>136820628323</v>
      </c>
      <c r="F12" s="33"/>
      <c r="G12" s="11">
        <v>-100120000000</v>
      </c>
      <c r="H12" s="33"/>
      <c r="I12" s="33">
        <f t="shared" si="0"/>
        <v>36700628323</v>
      </c>
      <c r="J12" s="33"/>
      <c r="K12" s="33">
        <v>10000000</v>
      </c>
      <c r="L12" s="33"/>
      <c r="M12" s="33">
        <v>136820628323</v>
      </c>
      <c r="N12" s="33"/>
      <c r="O12" s="11">
        <v>-100120000000</v>
      </c>
      <c r="P12" s="33"/>
      <c r="Q12" s="33">
        <f t="shared" si="1"/>
        <v>36700628323</v>
      </c>
      <c r="R12" s="11">
        <f t="shared" si="2"/>
        <v>0</v>
      </c>
      <c r="T12" s="33"/>
    </row>
    <row r="13" spans="1:20" s="11" customFormat="1" x14ac:dyDescent="0.2">
      <c r="A13" s="14" t="s">
        <v>20</v>
      </c>
      <c r="C13" s="33">
        <v>1851317</v>
      </c>
      <c r="D13" s="33"/>
      <c r="E13" s="33">
        <v>80937259560</v>
      </c>
      <c r="F13" s="33"/>
      <c r="G13" s="11">
        <v>-59527022019</v>
      </c>
      <c r="H13" s="33"/>
      <c r="I13" s="33">
        <f t="shared" si="0"/>
        <v>21410237541</v>
      </c>
      <c r="J13" s="33"/>
      <c r="K13" s="33">
        <v>1851317</v>
      </c>
      <c r="L13" s="33"/>
      <c r="M13" s="33">
        <v>80937259560</v>
      </c>
      <c r="N13" s="33"/>
      <c r="O13" s="11">
        <v>-59527022019</v>
      </c>
      <c r="P13" s="33"/>
      <c r="Q13" s="33">
        <f t="shared" si="1"/>
        <v>21410237541</v>
      </c>
      <c r="R13" s="11">
        <f t="shared" si="2"/>
        <v>0</v>
      </c>
      <c r="T13" s="33"/>
    </row>
    <row r="14" spans="1:20" s="11" customFormat="1" x14ac:dyDescent="0.2">
      <c r="A14" s="14" t="s">
        <v>113</v>
      </c>
      <c r="C14" s="33">
        <v>0</v>
      </c>
      <c r="D14" s="33"/>
      <c r="E14" s="33">
        <v>0</v>
      </c>
      <c r="F14" s="33"/>
      <c r="G14" s="11">
        <v>0</v>
      </c>
      <c r="H14" s="33"/>
      <c r="I14" s="33">
        <f t="shared" si="0"/>
        <v>0</v>
      </c>
      <c r="J14" s="33"/>
      <c r="K14" s="33">
        <v>587642</v>
      </c>
      <c r="L14" s="33"/>
      <c r="M14" s="33">
        <v>587642000000</v>
      </c>
      <c r="N14" s="33"/>
      <c r="O14" s="11">
        <v>-570966989072</v>
      </c>
      <c r="P14" s="33"/>
      <c r="Q14" s="33">
        <f t="shared" si="1"/>
        <v>16675010928</v>
      </c>
      <c r="R14" s="11">
        <f t="shared" si="2"/>
        <v>0</v>
      </c>
      <c r="T14" s="33"/>
    </row>
    <row r="15" spans="1:20" s="11" customFormat="1" x14ac:dyDescent="0.2">
      <c r="A15" s="11" t="s">
        <v>28</v>
      </c>
      <c r="C15" s="33">
        <v>0</v>
      </c>
      <c r="D15" s="33"/>
      <c r="E15" s="33">
        <v>0</v>
      </c>
      <c r="F15" s="33"/>
      <c r="G15" s="11">
        <v>0</v>
      </c>
      <c r="H15" s="33"/>
      <c r="I15" s="33">
        <f t="shared" si="0"/>
        <v>0</v>
      </c>
      <c r="J15" s="33"/>
      <c r="K15" s="33">
        <v>71600</v>
      </c>
      <c r="L15" s="33"/>
      <c r="M15" s="33">
        <v>71600000000</v>
      </c>
      <c r="N15" s="33"/>
      <c r="O15" s="11">
        <v>-65132020681</v>
      </c>
      <c r="P15" s="33"/>
      <c r="Q15" s="33">
        <f t="shared" si="1"/>
        <v>6467979319</v>
      </c>
      <c r="R15" s="11">
        <f t="shared" si="2"/>
        <v>0</v>
      </c>
      <c r="T15" s="33"/>
    </row>
    <row r="16" spans="1:20" s="11" customFormat="1" x14ac:dyDescent="0.2">
      <c r="A16" s="11" t="s">
        <v>175</v>
      </c>
      <c r="C16" s="33">
        <v>0</v>
      </c>
      <c r="D16" s="33"/>
      <c r="E16" s="33">
        <v>0</v>
      </c>
      <c r="F16" s="33"/>
      <c r="G16" s="11">
        <v>0</v>
      </c>
      <c r="H16" s="33"/>
      <c r="I16" s="33">
        <f t="shared" si="0"/>
        <v>0</v>
      </c>
      <c r="J16" s="33"/>
      <c r="K16" s="33">
        <v>2698093</v>
      </c>
      <c r="L16" s="33"/>
      <c r="M16" s="33">
        <v>2494437971150</v>
      </c>
      <c r="N16" s="33"/>
      <c r="O16" s="11">
        <v>-2492567285116</v>
      </c>
      <c r="P16" s="33"/>
      <c r="Q16" s="33">
        <f t="shared" si="1"/>
        <v>1870686034</v>
      </c>
      <c r="R16" s="11">
        <f t="shared" si="2"/>
        <v>0</v>
      </c>
      <c r="T16" s="33"/>
    </row>
    <row r="17" spans="1:20" s="11" customFormat="1" x14ac:dyDescent="0.2">
      <c r="A17" s="14" t="s">
        <v>122</v>
      </c>
      <c r="C17" s="33">
        <v>0</v>
      </c>
      <c r="D17" s="33"/>
      <c r="E17" s="33">
        <v>0</v>
      </c>
      <c r="F17" s="33"/>
      <c r="G17" s="11">
        <v>0</v>
      </c>
      <c r="H17" s="33"/>
      <c r="I17" s="33">
        <f t="shared" si="0"/>
        <v>0</v>
      </c>
      <c r="J17" s="33"/>
      <c r="K17" s="33">
        <v>565000</v>
      </c>
      <c r="L17" s="33"/>
      <c r="M17" s="33">
        <v>503338500000</v>
      </c>
      <c r="N17" s="33"/>
      <c r="O17" s="11">
        <v>-501474294920</v>
      </c>
      <c r="P17" s="33"/>
      <c r="Q17" s="33">
        <f t="shared" si="1"/>
        <v>1864205080</v>
      </c>
      <c r="R17" s="11">
        <f t="shared" si="2"/>
        <v>0</v>
      </c>
      <c r="T17" s="33"/>
    </row>
    <row r="18" spans="1:20" s="11" customFormat="1" x14ac:dyDescent="0.2">
      <c r="A18" s="14" t="s">
        <v>12</v>
      </c>
      <c r="C18" s="33">
        <v>0</v>
      </c>
      <c r="D18" s="33"/>
      <c r="E18" s="33">
        <v>0</v>
      </c>
      <c r="F18" s="33"/>
      <c r="G18" s="11">
        <v>0</v>
      </c>
      <c r="H18" s="33"/>
      <c r="I18" s="33">
        <f t="shared" si="0"/>
        <v>0</v>
      </c>
      <c r="J18" s="33"/>
      <c r="K18" s="33">
        <v>3250168</v>
      </c>
      <c r="L18" s="33"/>
      <c r="M18" s="33">
        <v>5114403137</v>
      </c>
      <c r="N18" s="33"/>
      <c r="O18" s="11">
        <v>-4193616691</v>
      </c>
      <c r="P18" s="33"/>
      <c r="Q18" s="33">
        <f t="shared" si="1"/>
        <v>920786446</v>
      </c>
      <c r="R18" s="11">
        <f t="shared" si="2"/>
        <v>0</v>
      </c>
      <c r="T18" s="33"/>
    </row>
    <row r="19" spans="1:20" s="11" customFormat="1" x14ac:dyDescent="0.2">
      <c r="A19" s="11" t="s">
        <v>29</v>
      </c>
      <c r="C19" s="33">
        <v>0</v>
      </c>
      <c r="D19" s="33"/>
      <c r="E19" s="33">
        <v>0</v>
      </c>
      <c r="F19" s="33"/>
      <c r="G19" s="11">
        <v>0</v>
      </c>
      <c r="H19" s="33"/>
      <c r="I19" s="33">
        <f t="shared" si="0"/>
        <v>0</v>
      </c>
      <c r="J19" s="33"/>
      <c r="K19" s="33">
        <v>1500000</v>
      </c>
      <c r="L19" s="33"/>
      <c r="M19" s="33">
        <v>1499960000000</v>
      </c>
      <c r="N19" s="33"/>
      <c r="O19" s="11">
        <v>-1499728125000</v>
      </c>
      <c r="P19" s="33"/>
      <c r="Q19" s="33">
        <f t="shared" si="1"/>
        <v>231875000</v>
      </c>
      <c r="R19" s="11">
        <f t="shared" si="2"/>
        <v>0</v>
      </c>
      <c r="T19" s="33"/>
    </row>
    <row r="20" spans="1:20" s="11" customFormat="1" x14ac:dyDescent="0.2">
      <c r="A20" s="14" t="s">
        <v>162</v>
      </c>
      <c r="C20" s="33">
        <v>0</v>
      </c>
      <c r="D20" s="33"/>
      <c r="E20" s="33">
        <v>0</v>
      </c>
      <c r="F20" s="33"/>
      <c r="G20" s="11">
        <v>0</v>
      </c>
      <c r="H20" s="33"/>
      <c r="I20" s="33">
        <f t="shared" si="0"/>
        <v>0</v>
      </c>
      <c r="J20" s="33"/>
      <c r="K20" s="33">
        <v>459654776</v>
      </c>
      <c r="L20" s="33"/>
      <c r="M20" s="33">
        <v>1992838453960</v>
      </c>
      <c r="N20" s="33"/>
      <c r="O20" s="11">
        <f>-1992838453960-49978513</f>
        <v>-1992888432473</v>
      </c>
      <c r="P20" s="33"/>
      <c r="Q20" s="33">
        <f t="shared" si="1"/>
        <v>-49978513</v>
      </c>
      <c r="R20" s="11">
        <f t="shared" si="2"/>
        <v>0</v>
      </c>
      <c r="T20" s="33"/>
    </row>
    <row r="21" spans="1:20" s="11" customFormat="1" x14ac:dyDescent="0.2">
      <c r="A21" s="14" t="s">
        <v>11</v>
      </c>
      <c r="C21" s="33">
        <v>0</v>
      </c>
      <c r="D21" s="33"/>
      <c r="E21" s="33">
        <v>0</v>
      </c>
      <c r="F21" s="33"/>
      <c r="G21" s="11">
        <v>0</v>
      </c>
      <c r="H21" s="33"/>
      <c r="I21" s="33">
        <f t="shared" si="0"/>
        <v>0</v>
      </c>
      <c r="J21" s="33"/>
      <c r="K21" s="33">
        <v>14152500</v>
      </c>
      <c r="L21" s="33"/>
      <c r="M21" s="33">
        <v>38145481991</v>
      </c>
      <c r="N21" s="33"/>
      <c r="O21" s="11">
        <v>-42837951043</v>
      </c>
      <c r="P21" s="33"/>
      <c r="Q21" s="33">
        <f t="shared" si="1"/>
        <v>-4692469052</v>
      </c>
      <c r="R21" s="11">
        <f t="shared" si="2"/>
        <v>0</v>
      </c>
      <c r="T21" s="33"/>
    </row>
    <row r="22" spans="1:20" s="11" customFormat="1" x14ac:dyDescent="0.2">
      <c r="A22" s="164" t="s">
        <v>186</v>
      </c>
      <c r="C22" s="33">
        <v>216596</v>
      </c>
      <c r="D22" s="33"/>
      <c r="E22" s="33">
        <v>180670693297</v>
      </c>
      <c r="F22" s="33"/>
      <c r="G22" s="11">
        <v>-199718839680</v>
      </c>
      <c r="H22" s="33"/>
      <c r="I22" s="33">
        <f t="shared" si="0"/>
        <v>-19048146383</v>
      </c>
      <c r="J22" s="33"/>
      <c r="K22" s="33">
        <v>678296</v>
      </c>
      <c r="L22" s="33"/>
      <c r="M22" s="33">
        <v>559829825099</v>
      </c>
      <c r="N22" s="33"/>
      <c r="O22" s="11">
        <v>-625443175680</v>
      </c>
      <c r="P22" s="33"/>
      <c r="Q22" s="33">
        <f t="shared" si="1"/>
        <v>-65613350581</v>
      </c>
      <c r="R22" s="11">
        <f t="shared" si="2"/>
        <v>0</v>
      </c>
      <c r="T22" s="33"/>
    </row>
    <row r="23" spans="1:20" s="11" customFormat="1" ht="21" x14ac:dyDescent="0.2">
      <c r="A23" s="163" t="s">
        <v>159</v>
      </c>
      <c r="E23" s="36">
        <f>SUM(E9:E22)</f>
        <v>398428581180</v>
      </c>
      <c r="G23" s="36">
        <f>SUM(G9:G22)</f>
        <v>-359365861699</v>
      </c>
      <c r="I23" s="36">
        <f>SUM(I9:I22)</f>
        <v>39062719481</v>
      </c>
      <c r="M23" s="36">
        <f>SUM(M9:M22)</f>
        <v>13700664523220</v>
      </c>
      <c r="O23" s="36">
        <f>SUM(O9:O22)</f>
        <v>-13505963296255</v>
      </c>
      <c r="Q23" s="36">
        <f>SUM(Q9:Q22)</f>
        <v>194701226965</v>
      </c>
    </row>
    <row r="24" spans="1:20" s="11" customFormat="1" x14ac:dyDescent="0.2"/>
    <row r="25" spans="1:20" x14ac:dyDescent="0.45">
      <c r="A25" s="17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20" x14ac:dyDescent="0.45">
      <c r="A26" s="17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20" x14ac:dyDescent="0.45">
      <c r="A27" s="17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20" x14ac:dyDescent="0.45">
      <c r="A28" s="1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0" x14ac:dyDescent="0.45">
      <c r="A29" s="17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0" x14ac:dyDescent="0.45">
      <c r="A30" s="1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0" x14ac:dyDescent="0.45">
      <c r="A31" s="17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</row>
    <row r="32" spans="1:20" x14ac:dyDescent="0.45">
      <c r="A32" s="17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1:17" x14ac:dyDescent="0.45">
      <c r="A33" s="17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spans="1:17" x14ac:dyDescent="0.45">
      <c r="A34" s="17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</sheetData>
  <sortState ref="A9:Q22">
    <sortCondition descending="1" ref="Q9:Q22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Q40"/>
  <sheetViews>
    <sheetView rightToLeft="1" view="pageBreakPreview" topLeftCell="A13" zoomScaleNormal="100" zoomScaleSheetLayoutView="100" workbookViewId="0">
      <selection activeCell="A39" sqref="A39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1.85546875" style="11" bestFit="1" customWidth="1"/>
    <col min="4" max="4" width="0.85546875" style="11" customWidth="1"/>
    <col min="5" max="5" width="20.5703125" style="11" bestFit="1" customWidth="1"/>
    <col min="6" max="6" width="0.85546875" style="11" customWidth="1"/>
    <col min="7" max="7" width="21.7109375" style="11" bestFit="1" customWidth="1"/>
    <col min="8" max="8" width="0.85546875" style="11" customWidth="1"/>
    <col min="9" max="9" width="19.28515625" style="11" bestFit="1" customWidth="1"/>
    <col min="10" max="10" width="0.85546875" style="11" customWidth="1"/>
    <col min="11" max="11" width="11.85546875" style="11" bestFit="1" customWidth="1"/>
    <col min="12" max="12" width="0.85546875" style="11" customWidth="1"/>
    <col min="13" max="13" width="20.85546875" style="11" customWidth="1"/>
    <col min="14" max="14" width="0.85546875" style="11" customWidth="1"/>
    <col min="15" max="15" width="22" style="11" bestFit="1" customWidth="1"/>
    <col min="16" max="16" width="0.85546875" style="11" customWidth="1"/>
    <col min="17" max="17" width="22.28515625" style="11" customWidth="1"/>
    <col min="18" max="18" width="0.85546875" style="18" customWidth="1"/>
    <col min="19" max="19" width="17.85546875" style="18" bestFit="1" customWidth="1"/>
    <col min="20" max="20" width="19.28515625" style="18" bestFit="1" customWidth="1"/>
    <col min="21" max="16384" width="9.140625" style="18"/>
  </cols>
  <sheetData>
    <row r="1" spans="1:17" ht="19.5" customHeigh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7" ht="19.5" customHeight="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7" ht="19.5" customHeight="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5" spans="1:17" ht="19.5" customHeight="1" x14ac:dyDescent="0.45">
      <c r="A5" s="194" t="s">
        <v>84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</row>
    <row r="6" spans="1:17" ht="19.5" customHeight="1" x14ac:dyDescent="0.45">
      <c r="A6" s="191" t="s">
        <v>50</v>
      </c>
      <c r="C6" s="168" t="s">
        <v>59</v>
      </c>
      <c r="D6" s="168"/>
      <c r="E6" s="168"/>
      <c r="F6" s="168"/>
      <c r="G6" s="168"/>
      <c r="H6" s="168"/>
      <c r="I6" s="168"/>
      <c r="K6" s="168" t="s">
        <v>196</v>
      </c>
      <c r="L6" s="168"/>
      <c r="M6" s="168"/>
      <c r="N6" s="168"/>
      <c r="O6" s="168"/>
      <c r="P6" s="168"/>
      <c r="Q6" s="168"/>
    </row>
    <row r="7" spans="1:17" ht="41.25" customHeight="1" x14ac:dyDescent="0.45">
      <c r="A7" s="191"/>
      <c r="C7" s="8" t="s">
        <v>6</v>
      </c>
      <c r="D7" s="70"/>
      <c r="E7" s="8" t="s">
        <v>8</v>
      </c>
      <c r="F7" s="70"/>
      <c r="G7" s="8" t="s">
        <v>82</v>
      </c>
      <c r="H7" s="70"/>
      <c r="I7" s="8" t="s">
        <v>85</v>
      </c>
      <c r="K7" s="8" t="s">
        <v>6</v>
      </c>
      <c r="L7" s="70"/>
      <c r="M7" s="8" t="s">
        <v>8</v>
      </c>
      <c r="N7" s="70"/>
      <c r="O7" s="8" t="s">
        <v>82</v>
      </c>
      <c r="P7" s="70"/>
      <c r="Q7" s="8" t="s">
        <v>85</v>
      </c>
    </row>
    <row r="8" spans="1:17" ht="21" x14ac:dyDescent="0.45">
      <c r="A8" s="116"/>
      <c r="C8" s="161"/>
      <c r="D8" s="14"/>
      <c r="E8" s="55" t="s">
        <v>133</v>
      </c>
      <c r="F8" s="14"/>
      <c r="G8" s="55" t="s">
        <v>133</v>
      </c>
      <c r="H8" s="14"/>
      <c r="I8" s="55" t="s">
        <v>133</v>
      </c>
      <c r="K8" s="161"/>
      <c r="L8" s="14"/>
      <c r="M8" s="55" t="s">
        <v>133</v>
      </c>
      <c r="N8" s="14"/>
      <c r="O8" s="55" t="s">
        <v>133</v>
      </c>
      <c r="P8" s="14"/>
      <c r="Q8" s="55" t="s">
        <v>133</v>
      </c>
    </row>
    <row r="9" spans="1:17" ht="19.5" customHeight="1" x14ac:dyDescent="0.45">
      <c r="A9" s="17" t="s">
        <v>126</v>
      </c>
      <c r="C9" s="11">
        <v>459654776</v>
      </c>
      <c r="E9" s="11">
        <v>2481804976857</v>
      </c>
      <c r="G9" s="157">
        <v>-2433098095190</v>
      </c>
      <c r="I9" s="11">
        <v>48706881667</v>
      </c>
      <c r="K9" s="11">
        <v>459654776</v>
      </c>
      <c r="M9" s="11">
        <v>2481804976857</v>
      </c>
      <c r="O9" s="157">
        <v>-1992838521412</v>
      </c>
      <c r="Q9" s="11">
        <f t="shared" ref="Q9:Q35" si="0">M9+O9</f>
        <v>488966455445</v>
      </c>
    </row>
    <row r="10" spans="1:17" ht="19.5" customHeight="1" x14ac:dyDescent="0.45">
      <c r="A10" s="1" t="s">
        <v>20</v>
      </c>
      <c r="C10" s="11">
        <v>28674601</v>
      </c>
      <c r="E10" s="11">
        <v>1317907051088</v>
      </c>
      <c r="G10" s="157">
        <v>-1254757262557</v>
      </c>
      <c r="I10" s="11">
        <f>E10+G10</f>
        <v>63149788531</v>
      </c>
      <c r="K10" s="11">
        <v>28674601</v>
      </c>
      <c r="M10" s="11">
        <v>1317907051088</v>
      </c>
      <c r="O10" s="157">
        <v>-954279900387</v>
      </c>
      <c r="Q10" s="11">
        <f t="shared" si="0"/>
        <v>363627150701</v>
      </c>
    </row>
    <row r="11" spans="1:17" ht="19.5" customHeight="1" x14ac:dyDescent="0.45">
      <c r="A11" s="1" t="s">
        <v>122</v>
      </c>
      <c r="C11" s="11">
        <v>2700000</v>
      </c>
      <c r="E11" s="11">
        <v>2678257805023</v>
      </c>
      <c r="G11" s="157">
        <v>-2679229201673</v>
      </c>
      <c r="I11" s="11">
        <v>-971396650</v>
      </c>
      <c r="K11" s="11">
        <v>2700000</v>
      </c>
      <c r="M11" s="11">
        <v>2678257805023</v>
      </c>
      <c r="O11" s="157">
        <v>-2445126000000</v>
      </c>
      <c r="Q11" s="11">
        <f t="shared" si="0"/>
        <v>233131805023</v>
      </c>
    </row>
    <row r="12" spans="1:17" ht="19.5" customHeight="1" x14ac:dyDescent="0.45">
      <c r="A12" s="17" t="s">
        <v>103</v>
      </c>
      <c r="C12" s="11">
        <v>1984800</v>
      </c>
      <c r="E12" s="11">
        <v>1845288795135</v>
      </c>
      <c r="G12" s="157">
        <v>-1810142898522</v>
      </c>
      <c r="I12" s="11">
        <v>35145896613</v>
      </c>
      <c r="K12" s="11">
        <v>1984800</v>
      </c>
      <c r="M12" s="11">
        <v>1845288795135</v>
      </c>
      <c r="O12" s="157">
        <v>-1683599112342</v>
      </c>
      <c r="Q12" s="11">
        <f t="shared" si="0"/>
        <v>161689682793</v>
      </c>
    </row>
    <row r="13" spans="1:17" ht="19.5" customHeight="1" x14ac:dyDescent="0.45">
      <c r="A13" s="17" t="s">
        <v>114</v>
      </c>
      <c r="C13" s="11">
        <v>2650000</v>
      </c>
      <c r="E13" s="11">
        <v>2191298583154</v>
      </c>
      <c r="G13" s="157">
        <v>-2163682561442</v>
      </c>
      <c r="I13" s="11">
        <v>27616021712</v>
      </c>
      <c r="K13" s="11">
        <v>2650000</v>
      </c>
      <c r="M13" s="11">
        <v>2191298583154</v>
      </c>
      <c r="O13" s="157">
        <v>-2040130159375</v>
      </c>
      <c r="Q13" s="11">
        <f t="shared" si="0"/>
        <v>151168423779</v>
      </c>
    </row>
    <row r="14" spans="1:17" ht="19.5" customHeight="1" x14ac:dyDescent="0.45">
      <c r="A14" s="17" t="s">
        <v>104</v>
      </c>
      <c r="C14" s="11">
        <v>4302000</v>
      </c>
      <c r="E14" s="11">
        <v>4181897378191</v>
      </c>
      <c r="G14" s="157">
        <v>-4152948597611</v>
      </c>
      <c r="I14" s="11">
        <v>28948780580</v>
      </c>
      <c r="K14" s="11">
        <v>4302000</v>
      </c>
      <c r="M14" s="11">
        <v>4181897378191</v>
      </c>
      <c r="O14" s="157">
        <v>-4045297656881</v>
      </c>
      <c r="Q14" s="11">
        <f t="shared" si="0"/>
        <v>136599721310</v>
      </c>
    </row>
    <row r="15" spans="1:17" ht="19.5" customHeight="1" x14ac:dyDescent="0.45">
      <c r="A15" s="17" t="s">
        <v>164</v>
      </c>
      <c r="C15" s="11">
        <v>55389172</v>
      </c>
      <c r="E15" s="11">
        <v>1111801924428</v>
      </c>
      <c r="G15" s="157">
        <v>-1082508806924</v>
      </c>
      <c r="I15" s="11">
        <f>E15+G15</f>
        <v>29293117504</v>
      </c>
      <c r="K15" s="11">
        <v>55389172</v>
      </c>
      <c r="M15" s="11">
        <v>1111801924428</v>
      </c>
      <c r="O15" s="157">
        <v>-999999988530</v>
      </c>
      <c r="Q15" s="11">
        <f t="shared" si="0"/>
        <v>111801935898</v>
      </c>
    </row>
    <row r="16" spans="1:17" ht="19.5" customHeight="1" x14ac:dyDescent="0.45">
      <c r="A16" s="17" t="s">
        <v>19</v>
      </c>
      <c r="C16" s="11">
        <v>758126</v>
      </c>
      <c r="E16" s="11">
        <v>351717774243</v>
      </c>
      <c r="G16" s="157">
        <v>-341961623127</v>
      </c>
      <c r="I16" s="11">
        <f>E16+G16</f>
        <v>9756151116</v>
      </c>
      <c r="K16" s="11">
        <v>758126</v>
      </c>
      <c r="M16" s="11">
        <v>351717774243</v>
      </c>
      <c r="O16" s="157">
        <v>-289465435264</v>
      </c>
      <c r="Q16" s="11">
        <f t="shared" si="0"/>
        <v>62252338979</v>
      </c>
    </row>
    <row r="17" spans="1:17" ht="19.5" customHeight="1" x14ac:dyDescent="0.45">
      <c r="A17" s="17" t="s">
        <v>165</v>
      </c>
      <c r="C17" s="11">
        <v>15774000</v>
      </c>
      <c r="E17" s="11">
        <v>259139411097</v>
      </c>
      <c r="G17" s="157">
        <v>-244070697485</v>
      </c>
      <c r="I17" s="11">
        <f>E17+G17</f>
        <v>15068713612</v>
      </c>
      <c r="K17" s="11">
        <v>15774000</v>
      </c>
      <c r="M17" s="11">
        <v>259139411097</v>
      </c>
      <c r="O17" s="157">
        <v>-199918474370</v>
      </c>
      <c r="Q17" s="11">
        <f t="shared" si="0"/>
        <v>59220936727</v>
      </c>
    </row>
    <row r="18" spans="1:17" ht="19.5" customHeight="1" x14ac:dyDescent="0.45">
      <c r="A18" s="17" t="s">
        <v>105</v>
      </c>
      <c r="C18" s="11">
        <v>646000</v>
      </c>
      <c r="E18" s="11">
        <v>600592786002</v>
      </c>
      <c r="G18" s="157">
        <v>-589153724529</v>
      </c>
      <c r="I18" s="11">
        <v>11439061473</v>
      </c>
      <c r="K18" s="11">
        <v>646000</v>
      </c>
      <c r="M18" s="11">
        <v>600592786002</v>
      </c>
      <c r="O18" s="157">
        <v>-547967062965</v>
      </c>
      <c r="Q18" s="11">
        <f t="shared" si="0"/>
        <v>52625723037</v>
      </c>
    </row>
    <row r="19" spans="1:17" ht="19.5" customHeight="1" x14ac:dyDescent="0.45">
      <c r="A19" s="17" t="s">
        <v>96</v>
      </c>
      <c r="C19" s="11">
        <v>3528000</v>
      </c>
      <c r="E19" s="11">
        <v>3305172634627</v>
      </c>
      <c r="G19" s="157">
        <v>-3304396089634</v>
      </c>
      <c r="I19" s="11">
        <v>776544993</v>
      </c>
      <c r="K19" s="11">
        <v>3528000</v>
      </c>
      <c r="M19" s="11">
        <v>3305172634627</v>
      </c>
      <c r="O19" s="157">
        <v>-3263591582792</v>
      </c>
      <c r="Q19" s="11">
        <f t="shared" si="0"/>
        <v>41581051835</v>
      </c>
    </row>
    <row r="20" spans="1:17" ht="19.5" customHeight="1" x14ac:dyDescent="0.45">
      <c r="A20" s="17" t="s">
        <v>119</v>
      </c>
      <c r="C20" s="11">
        <v>6050000</v>
      </c>
      <c r="E20" s="11">
        <v>126154176500</v>
      </c>
      <c r="G20" s="157">
        <v>-123938148468</v>
      </c>
      <c r="I20" s="11">
        <f>E20+G20</f>
        <v>2216028032</v>
      </c>
      <c r="K20" s="11">
        <v>6050000</v>
      </c>
      <c r="M20" s="11">
        <v>126154176500</v>
      </c>
      <c r="O20" s="157">
        <v>-99940496613</v>
      </c>
      <c r="Q20" s="11">
        <f t="shared" si="0"/>
        <v>26213679887</v>
      </c>
    </row>
    <row r="21" spans="1:17" ht="19.5" customHeight="1" x14ac:dyDescent="0.45">
      <c r="A21" s="17" t="s">
        <v>198</v>
      </c>
      <c r="C21" s="11">
        <v>5267000</v>
      </c>
      <c r="E21" s="11">
        <v>352449751161</v>
      </c>
      <c r="G21" s="157">
        <v>-330343677365</v>
      </c>
      <c r="I21" s="11">
        <f>E21+G21</f>
        <v>22106073796</v>
      </c>
      <c r="K21" s="11">
        <v>5267000</v>
      </c>
      <c r="M21" s="11">
        <v>352449751161</v>
      </c>
      <c r="O21" s="157">
        <v>-330343677365</v>
      </c>
      <c r="Q21" s="11">
        <f t="shared" si="0"/>
        <v>22106073796</v>
      </c>
    </row>
    <row r="22" spans="1:17" ht="19.5" customHeight="1" x14ac:dyDescent="0.45">
      <c r="A22" s="17" t="s">
        <v>181</v>
      </c>
      <c r="C22" s="11">
        <v>9500000</v>
      </c>
      <c r="E22" s="11">
        <v>108938616600</v>
      </c>
      <c r="G22" s="157">
        <v>-103122104800</v>
      </c>
      <c r="I22" s="11">
        <f>E22+G22</f>
        <v>5816511800</v>
      </c>
      <c r="K22" s="11">
        <v>9500000</v>
      </c>
      <c r="M22" s="11">
        <v>108938616600</v>
      </c>
      <c r="O22" s="157">
        <v>-95114000000</v>
      </c>
      <c r="Q22" s="11">
        <f t="shared" si="0"/>
        <v>13824616600</v>
      </c>
    </row>
    <row r="23" spans="1:17" ht="19.5" customHeight="1" x14ac:dyDescent="0.45">
      <c r="A23" s="17" t="s">
        <v>31</v>
      </c>
      <c r="C23" s="11">
        <v>526865</v>
      </c>
      <c r="E23" s="11">
        <v>497090120195</v>
      </c>
      <c r="G23" s="157">
        <v>-493688380759</v>
      </c>
      <c r="I23" s="11">
        <v>3401739436</v>
      </c>
      <c r="K23" s="11">
        <v>526865</v>
      </c>
      <c r="M23" s="11">
        <v>497090120195</v>
      </c>
      <c r="O23" s="157">
        <v>-488530253759</v>
      </c>
      <c r="Q23" s="11">
        <f t="shared" si="0"/>
        <v>8559866436</v>
      </c>
    </row>
    <row r="24" spans="1:17" ht="19.5" customHeight="1" x14ac:dyDescent="0.45">
      <c r="A24" s="17" t="s">
        <v>120</v>
      </c>
      <c r="C24" s="11">
        <v>3541990</v>
      </c>
      <c r="E24" s="11">
        <v>58131724308</v>
      </c>
      <c r="G24" s="157">
        <v>-56286141640</v>
      </c>
      <c r="I24" s="11">
        <f>E24+G24</f>
        <v>1845582668</v>
      </c>
      <c r="K24" s="11">
        <v>3541990</v>
      </c>
      <c r="M24" s="11">
        <v>58131724308</v>
      </c>
      <c r="O24" s="157">
        <v>-49999991786</v>
      </c>
      <c r="Q24" s="11">
        <f t="shared" si="0"/>
        <v>8131732522</v>
      </c>
    </row>
    <row r="25" spans="1:17" ht="19.5" customHeight="1" x14ac:dyDescent="0.45">
      <c r="A25" s="17" t="s">
        <v>111</v>
      </c>
      <c r="C25" s="11">
        <v>4710000</v>
      </c>
      <c r="E25" s="11">
        <v>96050973480</v>
      </c>
      <c r="G25" s="157">
        <v>-96134554490</v>
      </c>
      <c r="I25" s="11">
        <f>E25+G25</f>
        <v>-83581010</v>
      </c>
      <c r="K25" s="11">
        <v>4710000</v>
      </c>
      <c r="M25" s="11">
        <v>96050973480</v>
      </c>
      <c r="O25" s="157">
        <v>-87939477714</v>
      </c>
      <c r="Q25" s="11">
        <f t="shared" si="0"/>
        <v>8111495766</v>
      </c>
    </row>
    <row r="26" spans="1:17" ht="19.5" customHeight="1" x14ac:dyDescent="0.45">
      <c r="A26" s="17" t="s">
        <v>174</v>
      </c>
      <c r="C26" s="11">
        <v>10000000</v>
      </c>
      <c r="E26" s="11">
        <v>136820628323</v>
      </c>
      <c r="G26" s="157">
        <v>-173825880323</v>
      </c>
      <c r="I26" s="11">
        <f>E26+G26</f>
        <v>-37005252000</v>
      </c>
      <c r="K26" s="11">
        <v>0</v>
      </c>
      <c r="M26" s="157"/>
      <c r="O26" s="11">
        <v>0</v>
      </c>
      <c r="Q26" s="11">
        <f t="shared" si="0"/>
        <v>0</v>
      </c>
    </row>
    <row r="27" spans="1:17" ht="19.5" customHeight="1" x14ac:dyDescent="0.45">
      <c r="A27" s="17" t="s">
        <v>197</v>
      </c>
      <c r="C27" s="11">
        <v>4990000</v>
      </c>
      <c r="E27" s="11">
        <v>145372871600</v>
      </c>
      <c r="G27" s="157">
        <v>-145484982149</v>
      </c>
      <c r="I27" s="11">
        <f>E27+G27</f>
        <v>-112110549</v>
      </c>
      <c r="K27" s="11">
        <v>4990000</v>
      </c>
      <c r="M27" s="11">
        <v>145372871600</v>
      </c>
      <c r="O27" s="157">
        <v>-145484982149</v>
      </c>
      <c r="Q27" s="11">
        <f t="shared" si="0"/>
        <v>-112110549</v>
      </c>
    </row>
    <row r="28" spans="1:17" ht="19.5" customHeight="1" x14ac:dyDescent="0.45">
      <c r="A28" s="17" t="s">
        <v>185</v>
      </c>
      <c r="C28" s="11">
        <v>3253232</v>
      </c>
      <c r="E28" s="11">
        <v>2999832329265</v>
      </c>
      <c r="G28" s="157">
        <v>-2999456671043</v>
      </c>
      <c r="I28" s="11">
        <v>375658222</v>
      </c>
      <c r="K28" s="11">
        <v>3253232</v>
      </c>
      <c r="M28" s="11">
        <v>2999832329265</v>
      </c>
      <c r="O28" s="157">
        <v>-3000000421120</v>
      </c>
      <c r="Q28" s="11">
        <f t="shared" si="0"/>
        <v>-168091855</v>
      </c>
    </row>
    <row r="29" spans="1:17" ht="19.5" customHeight="1" x14ac:dyDescent="0.45">
      <c r="A29" s="17" t="s">
        <v>35</v>
      </c>
      <c r="C29" s="11">
        <v>500000</v>
      </c>
      <c r="E29" s="11">
        <v>499728125000</v>
      </c>
      <c r="G29" s="157">
        <v>-499909374999</v>
      </c>
      <c r="I29" s="11">
        <v>-181249999</v>
      </c>
      <c r="K29" s="11">
        <v>500000</v>
      </c>
      <c r="M29" s="11">
        <v>499728125000</v>
      </c>
      <c r="O29" s="157">
        <v>-499909375000</v>
      </c>
      <c r="Q29" s="11">
        <f t="shared" si="0"/>
        <v>-181250000</v>
      </c>
    </row>
    <row r="30" spans="1:17" ht="19.5" customHeight="1" x14ac:dyDescent="0.45">
      <c r="A30" s="1" t="s">
        <v>94</v>
      </c>
      <c r="C30" s="11">
        <v>1499971</v>
      </c>
      <c r="E30" s="11">
        <v>1499155390768</v>
      </c>
      <c r="G30" s="157">
        <v>-1499699130255</v>
      </c>
      <c r="I30" s="11">
        <v>-543739487</v>
      </c>
      <c r="K30" s="11">
        <v>1499971</v>
      </c>
      <c r="M30" s="11">
        <v>1499155390768</v>
      </c>
      <c r="O30" s="157">
        <v>-1499699130256</v>
      </c>
      <c r="Q30" s="11">
        <f t="shared" si="0"/>
        <v>-543739488</v>
      </c>
    </row>
    <row r="31" spans="1:17" ht="19.5" customHeight="1" x14ac:dyDescent="0.45">
      <c r="A31" s="17" t="s">
        <v>91</v>
      </c>
      <c r="C31" s="11">
        <v>1500000</v>
      </c>
      <c r="E31" s="11">
        <v>1499184375000</v>
      </c>
      <c r="G31" s="157">
        <v>-1499728124999</v>
      </c>
      <c r="I31" s="11">
        <v>-543749999</v>
      </c>
      <c r="K31" s="11">
        <v>1500000</v>
      </c>
      <c r="M31" s="11">
        <v>1499184375000</v>
      </c>
      <c r="O31" s="157">
        <v>-1499728125000</v>
      </c>
      <c r="Q31" s="11">
        <f t="shared" si="0"/>
        <v>-543750000</v>
      </c>
    </row>
    <row r="32" spans="1:17" ht="19.5" customHeight="1" x14ac:dyDescent="0.45">
      <c r="A32" s="17" t="s">
        <v>127</v>
      </c>
      <c r="C32" s="11">
        <v>2000000</v>
      </c>
      <c r="E32" s="11">
        <v>1998912500000</v>
      </c>
      <c r="G32" s="157">
        <v>-1999637499999</v>
      </c>
      <c r="I32" s="11">
        <v>-724999999</v>
      </c>
      <c r="K32" s="11">
        <v>2000000</v>
      </c>
      <c r="M32" s="11">
        <v>1998912500000</v>
      </c>
      <c r="O32" s="157">
        <v>-2000000000000</v>
      </c>
      <c r="Q32" s="11">
        <f t="shared" si="0"/>
        <v>-1087500000</v>
      </c>
    </row>
    <row r="33" spans="1:17" ht="19.5" customHeight="1" x14ac:dyDescent="0.45">
      <c r="A33" s="17" t="s">
        <v>121</v>
      </c>
      <c r="C33" s="11">
        <v>3000000</v>
      </c>
      <c r="E33" s="11">
        <v>2998368750000</v>
      </c>
      <c r="G33" s="157">
        <v>-2999456249999</v>
      </c>
      <c r="I33" s="11">
        <v>-1087499999</v>
      </c>
      <c r="K33" s="11">
        <v>3000000</v>
      </c>
      <c r="M33" s="11">
        <v>2998368750000</v>
      </c>
      <c r="O33" s="157">
        <v>-3000000000000</v>
      </c>
      <c r="Q33" s="11">
        <f t="shared" si="0"/>
        <v>-1631250000</v>
      </c>
    </row>
    <row r="34" spans="1:17" ht="19.5" customHeight="1" x14ac:dyDescent="0.45">
      <c r="A34" s="143" t="s">
        <v>175</v>
      </c>
      <c r="C34" s="11">
        <v>3200000</v>
      </c>
      <c r="E34" s="11">
        <v>2871461793200</v>
      </c>
      <c r="G34" s="157">
        <v>-2872503264399</v>
      </c>
      <c r="I34" s="11">
        <v>-1041471199</v>
      </c>
      <c r="K34" s="11">
        <v>3200000</v>
      </c>
      <c r="M34" s="11">
        <v>2871461793200</v>
      </c>
      <c r="O34" s="157">
        <v>-2956241802034</v>
      </c>
      <c r="Q34" s="11">
        <f t="shared" si="0"/>
        <v>-84780008834</v>
      </c>
    </row>
    <row r="35" spans="1:17" ht="19.5" customHeight="1" x14ac:dyDescent="0.45">
      <c r="A35" s="17" t="s">
        <v>186</v>
      </c>
      <c r="C35" s="11">
        <v>4744704</v>
      </c>
      <c r="E35" s="11">
        <v>3957302534078</v>
      </c>
      <c r="G35" s="157">
        <v>-3972464322433</v>
      </c>
      <c r="I35" s="11">
        <v>-15161788355</v>
      </c>
      <c r="K35" s="11">
        <v>4744704</v>
      </c>
      <c r="M35" s="11">
        <v>3957302534078</v>
      </c>
      <c r="O35" s="157">
        <v>-4374996664320</v>
      </c>
      <c r="Q35" s="11">
        <f t="shared" si="0"/>
        <v>-417694130242</v>
      </c>
    </row>
    <row r="36" spans="1:17" ht="19.5" customHeight="1" x14ac:dyDescent="0.45">
      <c r="A36" s="99" t="s">
        <v>159</v>
      </c>
      <c r="E36" s="36">
        <f>SUM(E9:E35)</f>
        <v>40169833779323</v>
      </c>
      <c r="G36" s="36">
        <f>SUM(G9:G35)</f>
        <v>-39921628066814</v>
      </c>
      <c r="I36" s="36">
        <f>SUM(I9:I35)</f>
        <v>248205712509</v>
      </c>
      <c r="M36" s="36">
        <f>SUM(M9:M35)</f>
        <v>40033013151000</v>
      </c>
      <c r="O36" s="36">
        <f>SUM(O9:O35)</f>
        <v>-38590142291434</v>
      </c>
      <c r="Q36" s="36">
        <f>SUM(Q9:Q35)</f>
        <v>1442870859566</v>
      </c>
    </row>
    <row r="38" spans="1:17" ht="19.5" customHeight="1" x14ac:dyDescent="0.45">
      <c r="I38" s="157"/>
    </row>
    <row r="40" spans="1:17" ht="19.5" customHeight="1" x14ac:dyDescent="0.45">
      <c r="E40" s="157"/>
    </row>
  </sheetData>
  <sortState ref="A9:Q35">
    <sortCondition descending="1" ref="Q9:Q35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A13"/>
  <sheetViews>
    <sheetView rightToLeft="1" view="pageBreakPreview" zoomScale="93" zoomScaleNormal="100" zoomScaleSheetLayoutView="93" workbookViewId="0">
      <selection activeCell="A30" sqref="A30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3" customWidth="1"/>
    <col min="26" max="26" width="2.140625" style="5" customWidth="1"/>
    <col min="27" max="27" width="20.140625" style="5" bestFit="1" customWidth="1"/>
    <col min="28" max="16384" width="9.140625" style="5"/>
  </cols>
  <sheetData>
    <row r="1" spans="1:27" ht="2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1:27" ht="21" x14ac:dyDescent="0.45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</row>
    <row r="3" spans="1:27" ht="2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</row>
    <row r="4" spans="1:27" ht="21" x14ac:dyDescent="0.45">
      <c r="A4" s="40" t="s">
        <v>147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0"/>
    </row>
    <row r="5" spans="1:27" ht="21" x14ac:dyDescent="0.45">
      <c r="A5" s="40" t="s">
        <v>148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0"/>
    </row>
    <row r="6" spans="1:27" ht="21" x14ac:dyDescent="0.45">
      <c r="B6" s="47"/>
      <c r="C6" s="168" t="s">
        <v>184</v>
      </c>
      <c r="D6" s="168"/>
      <c r="E6" s="168"/>
      <c r="F6" s="168"/>
      <c r="G6" s="168"/>
      <c r="I6" s="168" t="s">
        <v>2</v>
      </c>
      <c r="J6" s="168"/>
      <c r="K6" s="168"/>
      <c r="L6" s="168"/>
      <c r="M6" s="168"/>
      <c r="N6" s="168"/>
      <c r="O6" s="168"/>
      <c r="Q6" s="168" t="s">
        <v>195</v>
      </c>
      <c r="R6" s="168"/>
      <c r="S6" s="168"/>
      <c r="T6" s="168"/>
      <c r="U6" s="168"/>
      <c r="V6" s="168"/>
      <c r="W6" s="168"/>
      <c r="X6" s="168"/>
      <c r="Y6" s="168"/>
    </row>
    <row r="7" spans="1:27" ht="21" customHeight="1" x14ac:dyDescent="0.45">
      <c r="A7" s="167" t="s">
        <v>5</v>
      </c>
      <c r="B7" s="47"/>
      <c r="C7" s="169" t="s">
        <v>6</v>
      </c>
      <c r="D7" s="22"/>
      <c r="E7" s="169" t="s">
        <v>7</v>
      </c>
      <c r="F7" s="22"/>
      <c r="G7" s="169" t="s">
        <v>8</v>
      </c>
      <c r="I7" s="172" t="s">
        <v>3</v>
      </c>
      <c r="J7" s="172"/>
      <c r="K7" s="172"/>
      <c r="L7" s="22"/>
      <c r="M7" s="172" t="s">
        <v>4</v>
      </c>
      <c r="N7" s="172"/>
      <c r="O7" s="172"/>
      <c r="Q7" s="169" t="s">
        <v>6</v>
      </c>
      <c r="R7" s="22"/>
      <c r="S7" s="173" t="s">
        <v>10</v>
      </c>
      <c r="T7" s="22"/>
      <c r="U7" s="169" t="s">
        <v>7</v>
      </c>
      <c r="V7" s="22"/>
      <c r="W7" s="169" t="s">
        <v>8</v>
      </c>
      <c r="X7" s="22"/>
      <c r="Y7" s="175" t="s">
        <v>132</v>
      </c>
    </row>
    <row r="8" spans="1:27" ht="21" x14ac:dyDescent="0.45">
      <c r="A8" s="168"/>
      <c r="B8" s="47"/>
      <c r="C8" s="170"/>
      <c r="E8" s="170"/>
      <c r="G8" s="170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170"/>
      <c r="S8" s="174"/>
      <c r="U8" s="170"/>
      <c r="W8" s="170"/>
      <c r="Y8" s="176"/>
    </row>
    <row r="9" spans="1:27" ht="21.75" customHeight="1" x14ac:dyDescent="0.45">
      <c r="A9" s="20"/>
      <c r="B9" s="47"/>
      <c r="C9" s="51"/>
      <c r="E9" s="49" t="s">
        <v>133</v>
      </c>
      <c r="G9" s="49" t="s">
        <v>133</v>
      </c>
      <c r="I9" s="51"/>
      <c r="J9" s="23"/>
      <c r="K9" s="49" t="s">
        <v>133</v>
      </c>
      <c r="M9" s="51"/>
      <c r="N9" s="23"/>
      <c r="O9" s="49" t="s">
        <v>133</v>
      </c>
      <c r="Q9" s="51"/>
      <c r="S9" s="49" t="s">
        <v>133</v>
      </c>
      <c r="U9" s="49" t="s">
        <v>133</v>
      </c>
      <c r="W9" s="49" t="s">
        <v>133</v>
      </c>
      <c r="Y9" s="91"/>
    </row>
    <row r="10" spans="1:27" ht="21" x14ac:dyDescent="0.45">
      <c r="A10" s="34" t="s">
        <v>160</v>
      </c>
      <c r="B10" s="47"/>
      <c r="C10" s="2">
        <v>459654776</v>
      </c>
      <c r="D10" s="2"/>
      <c r="E10" s="2">
        <v>1992838521412</v>
      </c>
      <c r="F10" s="2"/>
      <c r="G10" s="2">
        <v>2433098095190</v>
      </c>
      <c r="H10" s="2"/>
      <c r="I10" s="2">
        <v>0</v>
      </c>
      <c r="J10" s="2"/>
      <c r="K10" s="2">
        <v>0</v>
      </c>
      <c r="L10" s="2"/>
      <c r="P10" s="2"/>
      <c r="Q10" s="2">
        <v>459654776</v>
      </c>
      <c r="R10" s="2"/>
      <c r="S10" s="2">
        <v>5442</v>
      </c>
      <c r="T10" s="2"/>
      <c r="U10" s="2">
        <v>1992838521412</v>
      </c>
      <c r="V10" s="2"/>
      <c r="W10" s="2">
        <v>2481804976857.71</v>
      </c>
      <c r="Y10" s="122">
        <v>2.3098436881291866E-2</v>
      </c>
      <c r="AA10" s="100"/>
    </row>
    <row r="11" spans="1:27" ht="21" x14ac:dyDescent="0.45">
      <c r="A11" s="35" t="s">
        <v>159</v>
      </c>
      <c r="C11" s="2"/>
      <c r="E11" s="79">
        <f>SUM(E10)</f>
        <v>1992838521412</v>
      </c>
      <c r="G11" s="79">
        <f>SUM(G10)</f>
        <v>2433098095190</v>
      </c>
      <c r="I11" s="2"/>
      <c r="K11" s="79">
        <v>0</v>
      </c>
      <c r="M11" s="2"/>
      <c r="O11" s="79">
        <v>0</v>
      </c>
      <c r="Q11" s="2"/>
      <c r="S11" s="2"/>
      <c r="U11" s="79">
        <f>SUM(U10)</f>
        <v>1992838521412</v>
      </c>
      <c r="W11" s="79">
        <f>SUM(W10)</f>
        <v>2481804976857.71</v>
      </c>
      <c r="Y11" s="92">
        <f>SUM(Y10)</f>
        <v>2.3098436881291866E-2</v>
      </c>
    </row>
    <row r="13" spans="1:27" x14ac:dyDescent="0.45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</row>
  </sheetData>
  <sortState ref="A10:Y10">
    <sortCondition descending="1" ref="W10"/>
  </sortState>
  <mergeCells count="18"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  <mergeCell ref="A13:Y13"/>
    <mergeCell ref="A7:A8"/>
    <mergeCell ref="C6:G6"/>
    <mergeCell ref="I6:O6"/>
    <mergeCell ref="G7:G8"/>
    <mergeCell ref="E7:E8"/>
    <mergeCell ref="C7:C8"/>
  </mergeCells>
  <pageMargins left="0.39" right="0.39" top="0.39" bottom="0.39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Y34"/>
  <sheetViews>
    <sheetView rightToLeft="1" view="pageBreakPreview" zoomScale="91" zoomScaleNormal="100" zoomScaleSheetLayoutView="91" workbookViewId="0">
      <selection activeCell="C29" sqref="C29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9.7109375" style="11" customWidth="1"/>
    <col min="6" max="6" width="0.85546875" style="11" customWidth="1"/>
    <col min="7" max="7" width="21" style="1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3.7109375" style="1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27" customWidth="1"/>
    <col min="26" max="26" width="2.5703125" style="18" customWidth="1"/>
    <col min="27" max="16384" width="9.140625" style="18"/>
  </cols>
  <sheetData>
    <row r="1" spans="1:25" ht="2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1:25" ht="21" x14ac:dyDescent="0.45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</row>
    <row r="3" spans="1:25" ht="2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</row>
    <row r="5" spans="1:25" ht="21" x14ac:dyDescent="0.45">
      <c r="A5" s="178" t="s">
        <v>150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</row>
    <row r="6" spans="1:25" ht="21" x14ac:dyDescent="0.45">
      <c r="A6" s="121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90"/>
    </row>
    <row r="7" spans="1:25" ht="21" x14ac:dyDescent="0.45">
      <c r="C7" s="168" t="s">
        <v>184</v>
      </c>
      <c r="D7" s="168"/>
      <c r="E7" s="168"/>
      <c r="F7" s="168"/>
      <c r="G7" s="168"/>
      <c r="I7" s="168" t="s">
        <v>2</v>
      </c>
      <c r="J7" s="168"/>
      <c r="K7" s="168"/>
      <c r="L7" s="168"/>
      <c r="M7" s="168"/>
      <c r="N7" s="168"/>
      <c r="O7" s="168"/>
      <c r="Q7" s="168" t="s">
        <v>195</v>
      </c>
      <c r="R7" s="168"/>
      <c r="S7" s="168"/>
      <c r="T7" s="168"/>
      <c r="U7" s="168"/>
      <c r="V7" s="168"/>
      <c r="W7" s="168"/>
      <c r="X7" s="168"/>
      <c r="Y7" s="168"/>
    </row>
    <row r="8" spans="1:25" ht="21" x14ac:dyDescent="0.45">
      <c r="A8" s="167" t="s">
        <v>16</v>
      </c>
      <c r="C8" s="177" t="s">
        <v>17</v>
      </c>
      <c r="D8" s="70"/>
      <c r="E8" s="177" t="s">
        <v>7</v>
      </c>
      <c r="F8" s="70"/>
      <c r="G8" s="177" t="s">
        <v>8</v>
      </c>
      <c r="I8" s="179" t="s">
        <v>155</v>
      </c>
      <c r="J8" s="179"/>
      <c r="K8" s="179"/>
      <c r="L8" s="70"/>
      <c r="M8" s="179" t="s">
        <v>156</v>
      </c>
      <c r="N8" s="179"/>
      <c r="O8" s="179"/>
      <c r="Q8" s="177" t="s">
        <v>6</v>
      </c>
      <c r="R8" s="70"/>
      <c r="S8" s="180" t="s">
        <v>18</v>
      </c>
      <c r="T8" s="70"/>
      <c r="U8" s="177" t="s">
        <v>7</v>
      </c>
      <c r="V8" s="70"/>
      <c r="W8" s="177" t="s">
        <v>8</v>
      </c>
      <c r="X8" s="70"/>
      <c r="Y8" s="175" t="s">
        <v>132</v>
      </c>
    </row>
    <row r="9" spans="1:25" ht="21" x14ac:dyDescent="0.45">
      <c r="A9" s="168"/>
      <c r="C9" s="168"/>
      <c r="E9" s="168"/>
      <c r="G9" s="168"/>
      <c r="I9" s="117" t="s">
        <v>6</v>
      </c>
      <c r="J9" s="70"/>
      <c r="K9" s="117" t="s">
        <v>7</v>
      </c>
      <c r="M9" s="117" t="s">
        <v>6</v>
      </c>
      <c r="N9" s="70"/>
      <c r="O9" s="117" t="s">
        <v>157</v>
      </c>
      <c r="Q9" s="168"/>
      <c r="S9" s="181"/>
      <c r="U9" s="168"/>
      <c r="W9" s="168"/>
      <c r="Y9" s="176"/>
    </row>
    <row r="10" spans="1:25" ht="21" x14ac:dyDescent="0.45">
      <c r="A10" s="116"/>
      <c r="C10" s="116"/>
      <c r="E10" s="49" t="s">
        <v>133</v>
      </c>
      <c r="G10" s="49" t="s">
        <v>133</v>
      </c>
      <c r="I10" s="116"/>
      <c r="J10" s="14"/>
      <c r="K10" s="49" t="s">
        <v>133</v>
      </c>
      <c r="M10" s="116"/>
      <c r="N10" s="14"/>
      <c r="O10" s="49" t="s">
        <v>133</v>
      </c>
      <c r="Q10" s="116"/>
      <c r="S10" s="49" t="s">
        <v>133</v>
      </c>
      <c r="U10" s="49" t="s">
        <v>133</v>
      </c>
      <c r="W10" s="49" t="s">
        <v>133</v>
      </c>
      <c r="Y10" s="91"/>
    </row>
    <row r="11" spans="1:25" s="125" customFormat="1" x14ac:dyDescent="0.45">
      <c r="A11" s="11" t="s">
        <v>20</v>
      </c>
      <c r="C11" s="126">
        <v>25516996</v>
      </c>
      <c r="D11" s="126"/>
      <c r="E11" s="126">
        <v>669174286753</v>
      </c>
      <c r="F11" s="126"/>
      <c r="G11" s="126">
        <v>1092677381304.59</v>
      </c>
      <c r="H11" s="14"/>
      <c r="I11" s="49">
        <v>5008922</v>
      </c>
      <c r="J11" s="49"/>
      <c r="K11" s="49">
        <v>221606903272</v>
      </c>
      <c r="L11" s="14"/>
      <c r="M11" s="49">
        <v>-1851317</v>
      </c>
      <c r="N11" s="49"/>
      <c r="O11" s="14">
        <v>80937259560</v>
      </c>
      <c r="P11" s="14"/>
      <c r="Q11" s="49">
        <v>28674601</v>
      </c>
      <c r="R11" s="49"/>
      <c r="S11" s="49">
        <v>46016</v>
      </c>
      <c r="T11" s="49"/>
      <c r="U11" s="49">
        <v>839386962125</v>
      </c>
      <c r="V11" s="49"/>
      <c r="W11" s="49">
        <v>1317907051088.46</v>
      </c>
      <c r="X11" s="49"/>
      <c r="Y11" s="124">
        <v>1.2265908529814993E-2</v>
      </c>
    </row>
    <row r="12" spans="1:25" x14ac:dyDescent="0.45">
      <c r="A12" s="11" t="s">
        <v>164</v>
      </c>
      <c r="C12" s="126">
        <v>55389172</v>
      </c>
      <c r="D12" s="126"/>
      <c r="E12" s="126">
        <v>999999988530</v>
      </c>
      <c r="F12" s="123"/>
      <c r="G12" s="126">
        <v>1082508806924.6801</v>
      </c>
      <c r="I12" s="49">
        <v>0</v>
      </c>
      <c r="J12" s="49"/>
      <c r="K12" s="49">
        <v>0</v>
      </c>
      <c r="M12" s="11">
        <v>0</v>
      </c>
      <c r="O12" s="11">
        <v>0</v>
      </c>
      <c r="Q12" s="49">
        <v>55389172</v>
      </c>
      <c r="R12" s="33"/>
      <c r="S12" s="49">
        <v>20072.55</v>
      </c>
      <c r="T12" s="33"/>
      <c r="U12" s="49">
        <v>999999988530</v>
      </c>
      <c r="V12" s="33"/>
      <c r="W12" s="49">
        <v>1111801924428.6001</v>
      </c>
      <c r="X12" s="33"/>
      <c r="Y12" s="124">
        <v>1.0347665032257375E-2</v>
      </c>
    </row>
    <row r="13" spans="1:25" x14ac:dyDescent="0.45">
      <c r="A13" s="11" t="s">
        <v>198</v>
      </c>
      <c r="C13" s="126">
        <v>0</v>
      </c>
      <c r="D13" s="126"/>
      <c r="E13" s="126">
        <v>0</v>
      </c>
      <c r="F13" s="126"/>
      <c r="G13" s="126">
        <v>0</v>
      </c>
      <c r="I13" s="49">
        <v>5267000</v>
      </c>
      <c r="J13" s="49"/>
      <c r="K13" s="49">
        <v>330343677365</v>
      </c>
      <c r="M13" s="11">
        <v>0</v>
      </c>
      <c r="O13" s="11">
        <v>0</v>
      </c>
      <c r="Q13" s="49">
        <v>5267000</v>
      </c>
      <c r="R13" s="33"/>
      <c r="S13" s="49">
        <v>66997</v>
      </c>
      <c r="T13" s="33"/>
      <c r="U13" s="49">
        <v>330343677365</v>
      </c>
      <c r="V13" s="33"/>
      <c r="W13" s="49">
        <v>352449751161.20001</v>
      </c>
      <c r="X13" s="33"/>
      <c r="Y13" s="124">
        <v>3.2802893083612168E-3</v>
      </c>
    </row>
    <row r="14" spans="1:25" x14ac:dyDescent="0.45">
      <c r="A14" s="11" t="s">
        <v>19</v>
      </c>
      <c r="C14" s="126">
        <v>758126</v>
      </c>
      <c r="D14" s="126"/>
      <c r="E14" s="126">
        <v>270519617091</v>
      </c>
      <c r="F14" s="123"/>
      <c r="G14" s="126">
        <v>341961623127.89899</v>
      </c>
      <c r="I14" s="49">
        <v>0</v>
      </c>
      <c r="J14" s="49"/>
      <c r="K14" s="49">
        <v>0</v>
      </c>
      <c r="M14" s="11">
        <v>0</v>
      </c>
      <c r="O14" s="11">
        <v>0</v>
      </c>
      <c r="Q14" s="49">
        <v>758126</v>
      </c>
      <c r="R14" s="33"/>
      <c r="S14" s="49">
        <v>465000</v>
      </c>
      <c r="T14" s="33"/>
      <c r="U14" s="49">
        <v>270519617091</v>
      </c>
      <c r="V14" s="33"/>
      <c r="W14" s="49">
        <v>351717774243</v>
      </c>
      <c r="X14" s="33"/>
      <c r="Y14" s="124">
        <v>3.2734767172022559E-3</v>
      </c>
    </row>
    <row r="15" spans="1:25" x14ac:dyDescent="0.45">
      <c r="A15" s="11" t="s">
        <v>165</v>
      </c>
      <c r="C15" s="123">
        <v>9300000</v>
      </c>
      <c r="D15" s="123"/>
      <c r="E15" s="123">
        <v>99815508045</v>
      </c>
      <c r="F15" s="123"/>
      <c r="G15" s="123">
        <v>143967731160</v>
      </c>
      <c r="I15" s="49">
        <v>6474000</v>
      </c>
      <c r="J15" s="49"/>
      <c r="K15" s="49">
        <v>100102966325</v>
      </c>
      <c r="M15" s="11">
        <v>0</v>
      </c>
      <c r="N15" s="33"/>
      <c r="O15" s="11">
        <v>0</v>
      </c>
      <c r="Q15" s="49">
        <v>15774000</v>
      </c>
      <c r="R15" s="33"/>
      <c r="S15" s="49">
        <v>16448</v>
      </c>
      <c r="T15" s="33"/>
      <c r="U15" s="49">
        <v>199918474370</v>
      </c>
      <c r="V15" s="33"/>
      <c r="W15" s="49">
        <v>259139411097.60001</v>
      </c>
      <c r="X15" s="33"/>
      <c r="Y15" s="124">
        <v>2.4118395226492605E-3</v>
      </c>
    </row>
    <row r="16" spans="1:25" x14ac:dyDescent="0.45">
      <c r="A16" s="11" t="s">
        <v>197</v>
      </c>
      <c r="C16" s="123">
        <v>0</v>
      </c>
      <c r="D16" s="123"/>
      <c r="E16" s="123">
        <v>0</v>
      </c>
      <c r="F16" s="123"/>
      <c r="G16" s="123">
        <v>0</v>
      </c>
      <c r="I16" s="49">
        <v>4990000</v>
      </c>
      <c r="J16" s="49"/>
      <c r="K16" s="49">
        <v>145484982149</v>
      </c>
      <c r="M16" s="11">
        <v>0</v>
      </c>
      <c r="N16" s="33"/>
      <c r="O16" s="11">
        <v>0</v>
      </c>
      <c r="Q16" s="49">
        <v>4990000</v>
      </c>
      <c r="R16" s="33"/>
      <c r="S16" s="49">
        <v>29200</v>
      </c>
      <c r="T16" s="33"/>
      <c r="U16" s="49">
        <v>145484982149</v>
      </c>
      <c r="V16" s="33"/>
      <c r="W16" s="49">
        <v>145372871600</v>
      </c>
      <c r="X16" s="33"/>
      <c r="Y16" s="124">
        <v>1.3530015977146885E-3</v>
      </c>
    </row>
    <row r="17" spans="1:25" x14ac:dyDescent="0.45">
      <c r="A17" s="11" t="s">
        <v>119</v>
      </c>
      <c r="C17" s="126">
        <v>6050000</v>
      </c>
      <c r="D17" s="126"/>
      <c r="E17" s="126">
        <v>99940496613</v>
      </c>
      <c r="F17" s="123"/>
      <c r="G17" s="126">
        <v>123938148468.75</v>
      </c>
      <c r="I17" s="49">
        <v>0</v>
      </c>
      <c r="J17" s="49"/>
      <c r="K17" s="49">
        <v>0</v>
      </c>
      <c r="M17" s="11">
        <v>0</v>
      </c>
      <c r="O17" s="11">
        <v>0</v>
      </c>
      <c r="Q17" s="49">
        <v>6050000</v>
      </c>
      <c r="R17" s="33"/>
      <c r="S17" s="49">
        <v>20900</v>
      </c>
      <c r="T17" s="33"/>
      <c r="U17" s="49">
        <v>99940496613</v>
      </c>
      <c r="V17" s="33"/>
      <c r="W17" s="49">
        <v>126154176500</v>
      </c>
      <c r="X17" s="33"/>
      <c r="Y17" s="124">
        <v>1.1741310499288561E-3</v>
      </c>
    </row>
    <row r="18" spans="1:25" x14ac:dyDescent="0.45">
      <c r="A18" s="11" t="s">
        <v>181</v>
      </c>
      <c r="C18" s="126">
        <v>9500000</v>
      </c>
      <c r="D18" s="126"/>
      <c r="E18" s="126">
        <v>95114000000</v>
      </c>
      <c r="F18" s="126"/>
      <c r="G18" s="126">
        <v>103122104800</v>
      </c>
      <c r="I18" s="49">
        <v>0</v>
      </c>
      <c r="J18" s="49"/>
      <c r="K18" s="49">
        <v>0</v>
      </c>
      <c r="M18" s="11">
        <v>0</v>
      </c>
      <c r="O18" s="11">
        <v>0</v>
      </c>
      <c r="Q18" s="49">
        <v>9500000</v>
      </c>
      <c r="R18" s="33"/>
      <c r="S18" s="49">
        <v>11481</v>
      </c>
      <c r="T18" s="33"/>
      <c r="U18" s="49">
        <v>95114000000</v>
      </c>
      <c r="V18" s="33"/>
      <c r="W18" s="49">
        <v>108938616600</v>
      </c>
      <c r="X18" s="33"/>
      <c r="Y18" s="124">
        <v>1.0139039058001786E-3</v>
      </c>
    </row>
    <row r="19" spans="1:25" x14ac:dyDescent="0.45">
      <c r="A19" s="11" t="s">
        <v>111</v>
      </c>
      <c r="C19" s="126">
        <v>4710000</v>
      </c>
      <c r="D19" s="126"/>
      <c r="E19" s="126">
        <v>96184113372</v>
      </c>
      <c r="F19" s="123"/>
      <c r="G19" s="126">
        <v>96134554490.625</v>
      </c>
      <c r="I19" s="49">
        <v>0</v>
      </c>
      <c r="J19" s="49"/>
      <c r="K19" s="49">
        <v>0</v>
      </c>
      <c r="M19" s="11">
        <v>0</v>
      </c>
      <c r="O19" s="11">
        <v>0</v>
      </c>
      <c r="Q19" s="49">
        <v>4710000</v>
      </c>
      <c r="R19" s="33"/>
      <c r="S19" s="49">
        <v>20440</v>
      </c>
      <c r="T19" s="33"/>
      <c r="U19" s="49">
        <v>96184113372</v>
      </c>
      <c r="V19" s="33"/>
      <c r="W19" s="49">
        <v>96050973480</v>
      </c>
      <c r="X19" s="33"/>
      <c r="Y19" s="124">
        <v>8.9395716786880308E-4</v>
      </c>
    </row>
    <row r="20" spans="1:25" x14ac:dyDescent="0.45">
      <c r="A20" s="11" t="s">
        <v>120</v>
      </c>
      <c r="C20" s="123">
        <v>3541990</v>
      </c>
      <c r="D20" s="123"/>
      <c r="E20" s="123">
        <v>49999991786</v>
      </c>
      <c r="F20" s="123"/>
      <c r="G20" s="123">
        <v>56286141640.181297</v>
      </c>
      <c r="I20" s="49">
        <v>0</v>
      </c>
      <c r="J20" s="49"/>
      <c r="K20" s="49">
        <v>0</v>
      </c>
      <c r="M20" s="11">
        <v>0</v>
      </c>
      <c r="N20" s="33"/>
      <c r="O20" s="11">
        <v>0</v>
      </c>
      <c r="Q20" s="49">
        <v>3541990</v>
      </c>
      <c r="R20" s="33"/>
      <c r="S20" s="49">
        <v>16450</v>
      </c>
      <c r="T20" s="33"/>
      <c r="U20" s="49">
        <v>49999991786</v>
      </c>
      <c r="V20" s="33"/>
      <c r="W20" s="49">
        <v>58131724308.349998</v>
      </c>
      <c r="X20" s="33"/>
      <c r="Y20" s="124">
        <v>5.4103846887968701E-4</v>
      </c>
    </row>
    <row r="21" spans="1:25" x14ac:dyDescent="0.45">
      <c r="A21" s="11" t="s">
        <v>174</v>
      </c>
      <c r="C21" s="123">
        <v>10000000</v>
      </c>
      <c r="D21" s="123"/>
      <c r="E21" s="123">
        <v>100120000000</v>
      </c>
      <c r="F21" s="123"/>
      <c r="G21" s="123">
        <v>137125252000</v>
      </c>
      <c r="I21" s="49">
        <v>0</v>
      </c>
      <c r="J21" s="49"/>
      <c r="K21" s="49">
        <v>0</v>
      </c>
      <c r="M21" s="11">
        <v>-10000000</v>
      </c>
      <c r="N21" s="33"/>
      <c r="O21" s="11">
        <v>136820628323</v>
      </c>
      <c r="Q21" s="49">
        <v>0</v>
      </c>
      <c r="R21" s="33"/>
      <c r="S21" s="49">
        <v>0</v>
      </c>
      <c r="T21" s="33"/>
      <c r="U21" s="49">
        <v>0</v>
      </c>
      <c r="V21" s="33"/>
      <c r="W21" s="49">
        <v>0</v>
      </c>
      <c r="X21" s="33"/>
      <c r="Y21" s="124">
        <v>0</v>
      </c>
    </row>
    <row r="22" spans="1:25" ht="21" x14ac:dyDescent="0.45">
      <c r="A22" s="120" t="s">
        <v>159</v>
      </c>
      <c r="C22" s="14"/>
      <c r="D22" s="14"/>
      <c r="E22" s="80">
        <f>SUM(E11:E21)</f>
        <v>2480868002190</v>
      </c>
      <c r="G22" s="80">
        <f>SUM(G11:G21)</f>
        <v>3177721743916.7251</v>
      </c>
      <c r="I22" s="14"/>
      <c r="K22" s="80">
        <f>SUM(K11:K21)</f>
        <v>797538529111</v>
      </c>
      <c r="M22" s="14"/>
      <c r="O22" s="80">
        <f>SUM(O11:O21)</f>
        <v>217757887883</v>
      </c>
      <c r="Q22" s="49"/>
      <c r="R22" s="33"/>
      <c r="S22" s="49"/>
      <c r="T22" s="33"/>
      <c r="U22" s="80">
        <f>SUM(U11:U21)</f>
        <v>3126892303401</v>
      </c>
      <c r="V22" s="33"/>
      <c r="W22" s="80">
        <f>SUM(W11:W21)</f>
        <v>3927664274507.2104</v>
      </c>
      <c r="X22" s="33"/>
      <c r="Y22" s="156">
        <f>SUM(Y11:Y21)</f>
        <v>3.6555211300477314E-2</v>
      </c>
    </row>
    <row r="26" spans="1:25" x14ac:dyDescent="0.45">
      <c r="C26" s="18"/>
    </row>
    <row r="27" spans="1:25" x14ac:dyDescent="0.45">
      <c r="C27" s="18"/>
    </row>
    <row r="28" spans="1:25" x14ac:dyDescent="0.45">
      <c r="C28" s="18"/>
    </row>
    <row r="29" spans="1:25" x14ac:dyDescent="0.45">
      <c r="C29" s="18"/>
      <c r="G29" s="18"/>
    </row>
    <row r="30" spans="1:25" x14ac:dyDescent="0.45">
      <c r="C30" s="18"/>
      <c r="G30" s="18"/>
    </row>
    <row r="31" spans="1:25" x14ac:dyDescent="0.45">
      <c r="C31" s="18"/>
      <c r="G31" s="18"/>
    </row>
    <row r="32" spans="1:25" x14ac:dyDescent="0.45">
      <c r="C32" s="18"/>
      <c r="G32" s="18"/>
    </row>
    <row r="33" spans="7:7" x14ac:dyDescent="0.45">
      <c r="G33" s="18"/>
    </row>
    <row r="34" spans="7:7" x14ac:dyDescent="0.45">
      <c r="G34" s="18"/>
    </row>
  </sheetData>
  <sortState ref="A11:Y21">
    <sortCondition descending="1" ref="W11:W21"/>
  </sortState>
  <mergeCells count="18">
    <mergeCell ref="A1:Y1"/>
    <mergeCell ref="A2:Y2"/>
    <mergeCell ref="A3:Y3"/>
    <mergeCell ref="I7:O7"/>
    <mergeCell ref="Q7:Y7"/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</mergeCells>
  <pageMargins left="0.39" right="0.39" top="0.39" bottom="0.39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10"/>
  <sheetViews>
    <sheetView rightToLeft="1" view="pageBreakPreview" zoomScale="115" zoomScaleNormal="100" zoomScaleSheetLayoutView="115" workbookViewId="0">
      <selection activeCell="C21" sqref="C21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4" ht="21" x14ac:dyDescent="0.45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4" ht="21" x14ac:dyDescent="0.45">
      <c r="A3" s="182" t="s">
        <v>194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5" spans="1:14" ht="21" x14ac:dyDescent="0.45">
      <c r="A5" s="184" t="s">
        <v>144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4" ht="21" x14ac:dyDescent="0.45">
      <c r="C6" s="43" t="s">
        <v>184</v>
      </c>
      <c r="D6" s="54"/>
      <c r="E6" s="183" t="s">
        <v>2</v>
      </c>
      <c r="F6" s="183"/>
      <c r="G6" s="183"/>
      <c r="H6" s="54"/>
      <c r="I6" s="183" t="s">
        <v>195</v>
      </c>
      <c r="J6" s="183"/>
      <c r="K6" s="183"/>
    </row>
    <row r="7" spans="1:14" ht="36.75" customHeight="1" x14ac:dyDescent="0.45">
      <c r="A7" s="41" t="s">
        <v>86</v>
      </c>
      <c r="B7" s="42"/>
      <c r="C7" s="43" t="s">
        <v>46</v>
      </c>
      <c r="D7" s="42"/>
      <c r="E7" s="43" t="s">
        <v>47</v>
      </c>
      <c r="F7" s="42"/>
      <c r="G7" s="43" t="s">
        <v>48</v>
      </c>
      <c r="H7" s="42"/>
      <c r="I7" s="43" t="s">
        <v>46</v>
      </c>
      <c r="J7" s="42"/>
      <c r="K7" s="44" t="s">
        <v>132</v>
      </c>
    </row>
    <row r="8" spans="1:14" ht="18.75" customHeight="1" x14ac:dyDescent="0.45">
      <c r="C8" s="49" t="s">
        <v>133</v>
      </c>
      <c r="E8" s="49" t="s">
        <v>133</v>
      </c>
      <c r="G8" s="49" t="s">
        <v>133</v>
      </c>
      <c r="I8" s="49" t="s">
        <v>133</v>
      </c>
    </row>
    <row r="9" spans="1:14" ht="21.75" customHeight="1" x14ac:dyDescent="0.45">
      <c r="A9" s="81" t="s">
        <v>131</v>
      </c>
      <c r="C9" s="33">
        <v>24984992761040</v>
      </c>
      <c r="D9" s="33"/>
      <c r="E9" s="33">
        <v>65186497100141</v>
      </c>
      <c r="F9" s="33"/>
      <c r="G9" s="33">
        <v>35464685178024</v>
      </c>
      <c r="H9" s="33"/>
      <c r="I9" s="33">
        <v>54706804683157</v>
      </c>
      <c r="J9" s="33"/>
      <c r="K9" s="115">
        <v>0.50916235833768053</v>
      </c>
    </row>
    <row r="10" spans="1:14" s="45" customFormat="1" ht="21" x14ac:dyDescent="0.55000000000000004">
      <c r="A10" s="35" t="s">
        <v>159</v>
      </c>
      <c r="C10" s="86">
        <f>SUM(C9)</f>
        <v>24984992761040</v>
      </c>
      <c r="D10" s="46"/>
      <c r="E10" s="86">
        <f>SUM(E9)</f>
        <v>65186497100141</v>
      </c>
      <c r="F10" s="46"/>
      <c r="G10" s="86">
        <f>SUM(G9)</f>
        <v>35464685178024</v>
      </c>
      <c r="H10" s="46"/>
      <c r="I10" s="86">
        <f>SUM(I9)</f>
        <v>54706804683157</v>
      </c>
      <c r="J10" s="46"/>
      <c r="K10" s="87">
        <f>SUM(K9)</f>
        <v>0.50916235833768053</v>
      </c>
      <c r="L10" s="42"/>
      <c r="M10" s="42"/>
      <c r="N10" s="42"/>
    </row>
  </sheetData>
  <sortState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K33"/>
  <sheetViews>
    <sheetView rightToLeft="1" view="pageBreakPreview" zoomScale="70" zoomScaleNormal="100" zoomScaleSheetLayoutView="70" workbookViewId="0">
      <selection activeCell="I39" sqref="I39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3" bestFit="1" customWidth="1"/>
    <col min="38" max="38" width="0.28515625" style="5" customWidth="1"/>
    <col min="39" max="16384" width="9.140625" style="5"/>
  </cols>
  <sheetData>
    <row r="1" spans="1:37" ht="2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</row>
    <row r="2" spans="1:37" ht="21" x14ac:dyDescent="0.45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</row>
    <row r="3" spans="1:37" ht="2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</row>
    <row r="4" spans="1:37" ht="21" x14ac:dyDescent="0.45">
      <c r="A4" s="178" t="s">
        <v>90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90"/>
    </row>
    <row r="6" spans="1:37" ht="21" x14ac:dyDescent="0.45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8" t="s">
        <v>184</v>
      </c>
      <c r="P6" s="168"/>
      <c r="Q6" s="168"/>
      <c r="R6" s="168"/>
      <c r="S6" s="168"/>
      <c r="U6" s="168" t="s">
        <v>2</v>
      </c>
      <c r="V6" s="168"/>
      <c r="W6" s="168"/>
      <c r="X6" s="168"/>
      <c r="Y6" s="168"/>
      <c r="Z6" s="168"/>
      <c r="AA6" s="168"/>
      <c r="AC6" s="168" t="s">
        <v>195</v>
      </c>
      <c r="AD6" s="168"/>
      <c r="AE6" s="168"/>
      <c r="AF6" s="168"/>
      <c r="AG6" s="168"/>
      <c r="AH6" s="168"/>
      <c r="AI6" s="168"/>
      <c r="AJ6" s="168"/>
      <c r="AK6" s="168"/>
    </row>
    <row r="7" spans="1:37" ht="21" customHeight="1" x14ac:dyDescent="0.45">
      <c r="A7" s="185" t="s">
        <v>21</v>
      </c>
      <c r="B7" s="185"/>
      <c r="C7" s="180" t="s">
        <v>22</v>
      </c>
      <c r="D7" s="22"/>
      <c r="E7" s="180" t="s">
        <v>23</v>
      </c>
      <c r="F7" s="22"/>
      <c r="G7" s="177" t="s">
        <v>24</v>
      </c>
      <c r="H7" s="22"/>
      <c r="I7" s="177" t="s">
        <v>25</v>
      </c>
      <c r="J7" s="12"/>
      <c r="K7" s="177" t="s">
        <v>26</v>
      </c>
      <c r="L7" s="22"/>
      <c r="M7" s="177" t="s">
        <v>14</v>
      </c>
      <c r="N7" s="22"/>
      <c r="O7" s="177" t="s">
        <v>6</v>
      </c>
      <c r="P7" s="22"/>
      <c r="Q7" s="177" t="s">
        <v>7</v>
      </c>
      <c r="R7" s="22"/>
      <c r="S7" s="177" t="s">
        <v>8</v>
      </c>
      <c r="U7" s="179" t="s">
        <v>3</v>
      </c>
      <c r="V7" s="179"/>
      <c r="W7" s="179"/>
      <c r="X7" s="22"/>
      <c r="Y7" s="179" t="s">
        <v>4</v>
      </c>
      <c r="Z7" s="179"/>
      <c r="AA7" s="179"/>
      <c r="AC7" s="177" t="s">
        <v>6</v>
      </c>
      <c r="AD7" s="22"/>
      <c r="AE7" s="177" t="s">
        <v>10</v>
      </c>
      <c r="AF7" s="22"/>
      <c r="AG7" s="177" t="s">
        <v>7</v>
      </c>
      <c r="AH7" s="22"/>
      <c r="AI7" s="180" t="s">
        <v>8</v>
      </c>
      <c r="AJ7" s="22"/>
      <c r="AK7" s="175" t="s">
        <v>132</v>
      </c>
    </row>
    <row r="8" spans="1:37" ht="21" x14ac:dyDescent="0.45">
      <c r="A8" s="185"/>
      <c r="B8" s="185"/>
      <c r="C8" s="181"/>
      <c r="E8" s="181"/>
      <c r="G8" s="168"/>
      <c r="I8" s="168"/>
      <c r="K8" s="168"/>
      <c r="M8" s="168"/>
      <c r="O8" s="168"/>
      <c r="Q8" s="168"/>
      <c r="S8" s="168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68"/>
      <c r="AE8" s="168"/>
      <c r="AG8" s="168"/>
      <c r="AI8" s="181"/>
      <c r="AK8" s="176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133</v>
      </c>
      <c r="S9" s="55" t="s">
        <v>133</v>
      </c>
      <c r="U9" s="56"/>
      <c r="V9" s="23"/>
      <c r="W9" s="55" t="s">
        <v>133</v>
      </c>
      <c r="Y9" s="20"/>
      <c r="Z9" s="23"/>
      <c r="AA9" s="55" t="s">
        <v>133</v>
      </c>
      <c r="AC9" s="20"/>
      <c r="AE9" s="55" t="s">
        <v>133</v>
      </c>
      <c r="AG9" s="55" t="s">
        <v>133</v>
      </c>
      <c r="AI9" s="55" t="s">
        <v>133</v>
      </c>
      <c r="AK9" s="91"/>
    </row>
    <row r="10" spans="1:37" x14ac:dyDescent="0.45">
      <c r="A10" s="17" t="s">
        <v>176</v>
      </c>
      <c r="C10" s="7" t="s">
        <v>190</v>
      </c>
      <c r="E10" s="7" t="s">
        <v>190</v>
      </c>
      <c r="G10" s="7" t="s">
        <v>99</v>
      </c>
      <c r="I10" s="7" t="s">
        <v>179</v>
      </c>
      <c r="K10" s="9">
        <v>23</v>
      </c>
      <c r="L10" s="57"/>
      <c r="M10" s="9">
        <v>23</v>
      </c>
      <c r="O10" s="9">
        <v>5000000</v>
      </c>
      <c r="P10" s="57"/>
      <c r="Q10" s="9">
        <v>5000000000000</v>
      </c>
      <c r="R10" s="57"/>
      <c r="S10" s="9">
        <v>5000000000000</v>
      </c>
      <c r="T10" s="57"/>
      <c r="U10" s="9">
        <v>0</v>
      </c>
      <c r="V10" s="57"/>
      <c r="W10" s="9">
        <v>0</v>
      </c>
      <c r="X10" s="57"/>
      <c r="Y10" s="9">
        <v>0</v>
      </c>
      <c r="Z10" s="57"/>
      <c r="AA10" s="9">
        <v>0</v>
      </c>
      <c r="AB10" s="57"/>
      <c r="AC10" s="9">
        <v>5000000</v>
      </c>
      <c r="AD10" s="57"/>
      <c r="AE10" s="9">
        <v>1000000</v>
      </c>
      <c r="AF10" s="57"/>
      <c r="AG10" s="9">
        <v>5000000000000</v>
      </c>
      <c r="AH10" s="57"/>
      <c r="AI10" s="9">
        <v>5000000000000</v>
      </c>
      <c r="AJ10" s="57"/>
      <c r="AK10" s="95">
        <v>4.6535559999032458E-2</v>
      </c>
    </row>
    <row r="11" spans="1:37" x14ac:dyDescent="0.45">
      <c r="A11" s="17" t="s">
        <v>177</v>
      </c>
      <c r="C11" s="7" t="s">
        <v>190</v>
      </c>
      <c r="E11" s="7" t="s">
        <v>190</v>
      </c>
      <c r="G11" s="7" t="s">
        <v>99</v>
      </c>
      <c r="I11" s="7" t="s">
        <v>179</v>
      </c>
      <c r="K11" s="9">
        <v>23</v>
      </c>
      <c r="L11" s="57"/>
      <c r="M11" s="9">
        <v>23</v>
      </c>
      <c r="O11" s="9">
        <v>5000000</v>
      </c>
      <c r="P11" s="57"/>
      <c r="Q11" s="9">
        <v>5000000000000</v>
      </c>
      <c r="R11" s="57"/>
      <c r="S11" s="9">
        <v>5000000000000</v>
      </c>
      <c r="T11" s="57"/>
      <c r="U11" s="9">
        <v>0</v>
      </c>
      <c r="V11" s="57"/>
      <c r="W11" s="9">
        <v>0</v>
      </c>
      <c r="X11" s="57"/>
      <c r="Y11" s="9">
        <v>0</v>
      </c>
      <c r="Z11" s="33"/>
      <c r="AA11" s="33">
        <v>0</v>
      </c>
      <c r="AB11" s="57"/>
      <c r="AC11" s="9">
        <v>5000000</v>
      </c>
      <c r="AD11" s="57"/>
      <c r="AE11" s="9">
        <v>1000000</v>
      </c>
      <c r="AF11" s="57"/>
      <c r="AG11" s="9">
        <v>5000000000000</v>
      </c>
      <c r="AH11" s="57"/>
      <c r="AI11" s="9">
        <v>5000000000000</v>
      </c>
      <c r="AJ11" s="57"/>
      <c r="AK11" s="95">
        <v>4.6535559999032458E-2</v>
      </c>
    </row>
    <row r="12" spans="1:37" x14ac:dyDescent="0.45">
      <c r="A12" s="17" t="s">
        <v>104</v>
      </c>
      <c r="C12" s="7" t="s">
        <v>27</v>
      </c>
      <c r="E12" s="7" t="s">
        <v>27</v>
      </c>
      <c r="G12" s="2" t="s">
        <v>106</v>
      </c>
      <c r="I12" s="7" t="s">
        <v>107</v>
      </c>
      <c r="K12" s="9">
        <v>18</v>
      </c>
      <c r="L12" s="57"/>
      <c r="M12" s="9">
        <v>18</v>
      </c>
      <c r="O12" s="9">
        <v>4302000</v>
      </c>
      <c r="P12" s="57"/>
      <c r="Q12" s="9">
        <v>3650468775951</v>
      </c>
      <c r="R12" s="57"/>
      <c r="S12" s="9">
        <v>4152948597611</v>
      </c>
      <c r="T12" s="57"/>
      <c r="U12" s="9">
        <v>0</v>
      </c>
      <c r="V12" s="57"/>
      <c r="W12" s="9">
        <v>0</v>
      </c>
      <c r="X12" s="57"/>
      <c r="Y12" s="9">
        <v>0</v>
      </c>
      <c r="Z12" s="57"/>
      <c r="AA12" s="9">
        <v>0</v>
      </c>
      <c r="AB12" s="57"/>
      <c r="AC12" s="9">
        <v>4302000</v>
      </c>
      <c r="AD12" s="57"/>
      <c r="AE12" s="9">
        <v>972611</v>
      </c>
      <c r="AF12" s="57"/>
      <c r="AG12" s="9">
        <v>3650468775951</v>
      </c>
      <c r="AH12" s="57"/>
      <c r="AI12" s="9">
        <v>4181897378191</v>
      </c>
      <c r="AJ12" s="57"/>
      <c r="AK12" s="95">
        <v>3.892138727052076E-2</v>
      </c>
    </row>
    <row r="13" spans="1:37" x14ac:dyDescent="0.45">
      <c r="A13" s="17" t="s">
        <v>186</v>
      </c>
      <c r="C13" s="7" t="s">
        <v>27</v>
      </c>
      <c r="E13" s="7" t="s">
        <v>27</v>
      </c>
      <c r="G13" s="7" t="s">
        <v>188</v>
      </c>
      <c r="I13" s="7" t="s">
        <v>189</v>
      </c>
      <c r="K13" s="9">
        <v>23</v>
      </c>
      <c r="L13" s="57"/>
      <c r="M13" s="9">
        <v>23</v>
      </c>
      <c r="O13" s="9">
        <v>4961300</v>
      </c>
      <c r="P13" s="57"/>
      <c r="Q13" s="9">
        <v>4574715504000</v>
      </c>
      <c r="R13" s="57"/>
      <c r="S13" s="9">
        <v>4172183162114</v>
      </c>
      <c r="T13" s="57"/>
      <c r="U13" s="9">
        <v>0</v>
      </c>
      <c r="V13" s="57"/>
      <c r="W13" s="9">
        <v>0</v>
      </c>
      <c r="X13" s="57"/>
      <c r="Y13" s="9">
        <v>216596</v>
      </c>
      <c r="Z13" s="33"/>
      <c r="AA13" s="33">
        <v>180670693297</v>
      </c>
      <c r="AB13" s="57"/>
      <c r="AC13" s="9">
        <v>4744704</v>
      </c>
      <c r="AD13" s="57"/>
      <c r="AE13" s="9">
        <v>834500</v>
      </c>
      <c r="AF13" s="57"/>
      <c r="AG13" s="9">
        <v>4374996664320</v>
      </c>
      <c r="AH13" s="57"/>
      <c r="AI13" s="9">
        <v>3957302534078</v>
      </c>
      <c r="AJ13" s="57"/>
      <c r="AK13" s="95">
        <v>3.683105790178199E-2</v>
      </c>
    </row>
    <row r="14" spans="1:37" x14ac:dyDescent="0.45">
      <c r="A14" s="1" t="s">
        <v>96</v>
      </c>
      <c r="C14" s="7" t="s">
        <v>27</v>
      </c>
      <c r="E14" s="7" t="s">
        <v>27</v>
      </c>
      <c r="G14" s="2" t="s">
        <v>100</v>
      </c>
      <c r="I14" s="7" t="s">
        <v>101</v>
      </c>
      <c r="K14" s="10">
        <v>23</v>
      </c>
      <c r="L14" s="57"/>
      <c r="M14" s="10">
        <v>23</v>
      </c>
      <c r="O14" s="9">
        <v>3528000</v>
      </c>
      <c r="P14" s="57"/>
      <c r="Q14" s="9">
        <v>3199976493180</v>
      </c>
      <c r="R14" s="57"/>
      <c r="S14" s="10">
        <v>3304396089634</v>
      </c>
      <c r="T14" s="57"/>
      <c r="U14" s="10">
        <v>0</v>
      </c>
      <c r="V14" s="57"/>
      <c r="W14" s="10">
        <v>0</v>
      </c>
      <c r="X14" s="57"/>
      <c r="Y14" s="9">
        <v>0</v>
      </c>
      <c r="Z14" s="57"/>
      <c r="AA14" s="9">
        <v>0</v>
      </c>
      <c r="AB14" s="57"/>
      <c r="AC14" s="9">
        <v>3528000</v>
      </c>
      <c r="AD14" s="57"/>
      <c r="AE14" s="9">
        <v>937350</v>
      </c>
      <c r="AF14" s="57"/>
      <c r="AG14" s="9">
        <v>3199976493180</v>
      </c>
      <c r="AH14" s="57"/>
      <c r="AI14" s="9">
        <v>3305172634627</v>
      </c>
      <c r="AJ14" s="57"/>
      <c r="AK14" s="95">
        <v>3.076161188916899E-2</v>
      </c>
    </row>
    <row r="15" spans="1:37" x14ac:dyDescent="0.45">
      <c r="A15" s="17" t="s">
        <v>185</v>
      </c>
      <c r="C15" s="7" t="s">
        <v>27</v>
      </c>
      <c r="E15" s="7" t="s">
        <v>27</v>
      </c>
      <c r="G15" s="7" t="s">
        <v>187</v>
      </c>
      <c r="I15" s="7" t="s">
        <v>199</v>
      </c>
      <c r="K15" s="9">
        <v>23</v>
      </c>
      <c r="L15" s="57"/>
      <c r="M15" s="9">
        <v>23</v>
      </c>
      <c r="O15" s="9">
        <v>3253232</v>
      </c>
      <c r="P15" s="57"/>
      <c r="Q15" s="9">
        <v>3000000421120</v>
      </c>
      <c r="R15" s="57"/>
      <c r="S15" s="9">
        <v>2999456671043</v>
      </c>
      <c r="T15" s="57"/>
      <c r="U15" s="9">
        <v>0</v>
      </c>
      <c r="V15" s="57"/>
      <c r="W15" s="9">
        <v>0</v>
      </c>
      <c r="X15" s="57"/>
      <c r="Y15" s="9">
        <v>0</v>
      </c>
      <c r="Z15" s="57"/>
      <c r="AA15" s="9">
        <v>0</v>
      </c>
      <c r="AB15" s="57"/>
      <c r="AC15" s="9">
        <v>3253232</v>
      </c>
      <c r="AD15" s="57"/>
      <c r="AE15" s="9">
        <v>922610</v>
      </c>
      <c r="AF15" s="57"/>
      <c r="AG15" s="9">
        <v>3000000421120</v>
      </c>
      <c r="AH15" s="57"/>
      <c r="AI15" s="9">
        <v>2999832329265</v>
      </c>
      <c r="AJ15" s="57"/>
      <c r="AK15" s="95">
        <v>2.7919775469109741E-2</v>
      </c>
    </row>
    <row r="16" spans="1:37" x14ac:dyDescent="0.45">
      <c r="A16" s="17" t="s">
        <v>121</v>
      </c>
      <c r="C16" s="7" t="s">
        <v>27</v>
      </c>
      <c r="E16" s="7" t="s">
        <v>27</v>
      </c>
      <c r="G16" s="7" t="s">
        <v>123</v>
      </c>
      <c r="I16" s="7" t="s">
        <v>124</v>
      </c>
      <c r="K16" s="9">
        <v>23</v>
      </c>
      <c r="L16" s="57"/>
      <c r="M16" s="9">
        <v>23</v>
      </c>
      <c r="O16" s="9">
        <v>3000000</v>
      </c>
      <c r="P16" s="57"/>
      <c r="Q16" s="9">
        <v>3000000000000</v>
      </c>
      <c r="R16" s="57"/>
      <c r="S16" s="9">
        <v>2999456250000</v>
      </c>
      <c r="T16" s="57"/>
      <c r="U16" s="9">
        <v>0</v>
      </c>
      <c r="V16" s="57"/>
      <c r="W16" s="9">
        <v>0</v>
      </c>
      <c r="X16" s="57"/>
      <c r="Y16" s="9">
        <v>0</v>
      </c>
      <c r="Z16" s="57"/>
      <c r="AA16" s="9">
        <v>0</v>
      </c>
      <c r="AB16" s="57"/>
      <c r="AC16" s="9">
        <v>3000000</v>
      </c>
      <c r="AD16" s="57"/>
      <c r="AE16" s="9">
        <v>1000000</v>
      </c>
      <c r="AF16" s="57"/>
      <c r="AG16" s="9">
        <v>3000000000000</v>
      </c>
      <c r="AH16" s="57"/>
      <c r="AI16" s="9">
        <v>2998368750000</v>
      </c>
      <c r="AJ16" s="57"/>
      <c r="AK16" s="95">
        <v>2.7906153772969792E-2</v>
      </c>
    </row>
    <row r="17" spans="1:37" x14ac:dyDescent="0.45">
      <c r="A17" s="17" t="s">
        <v>175</v>
      </c>
      <c r="C17" s="7" t="s">
        <v>27</v>
      </c>
      <c r="E17" s="7" t="s">
        <v>27</v>
      </c>
      <c r="G17" s="7" t="s">
        <v>163</v>
      </c>
      <c r="I17" s="7" t="s">
        <v>178</v>
      </c>
      <c r="K17" s="9">
        <v>23</v>
      </c>
      <c r="L17" s="57"/>
      <c r="M17" s="9">
        <v>23</v>
      </c>
      <c r="O17" s="9">
        <v>3200000</v>
      </c>
      <c r="P17" s="57"/>
      <c r="Q17" s="9">
        <v>2956241802034</v>
      </c>
      <c r="R17" s="57"/>
      <c r="S17" s="9">
        <v>2872503264400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3200000</v>
      </c>
      <c r="AD17" s="57"/>
      <c r="AE17" s="9">
        <v>897820</v>
      </c>
      <c r="AF17" s="57"/>
      <c r="AG17" s="9">
        <v>2956241802034</v>
      </c>
      <c r="AH17" s="57"/>
      <c r="AI17" s="9">
        <v>2871461793200</v>
      </c>
      <c r="AJ17" s="57"/>
      <c r="AK17" s="95">
        <v>2.6725016512477585E-2</v>
      </c>
    </row>
    <row r="18" spans="1:37" x14ac:dyDescent="0.45">
      <c r="A18" s="17" t="s">
        <v>122</v>
      </c>
      <c r="C18" s="7" t="s">
        <v>27</v>
      </c>
      <c r="E18" s="7" t="s">
        <v>27</v>
      </c>
      <c r="G18" s="7" t="s">
        <v>130</v>
      </c>
      <c r="I18" s="7" t="s">
        <v>167</v>
      </c>
      <c r="K18" s="9">
        <v>23</v>
      </c>
      <c r="L18" s="57"/>
      <c r="M18" s="9">
        <v>23</v>
      </c>
      <c r="O18" s="9">
        <v>2700000</v>
      </c>
      <c r="P18" s="57"/>
      <c r="Q18" s="9">
        <v>2445126000000</v>
      </c>
      <c r="R18" s="57"/>
      <c r="S18" s="9">
        <v>2679229201674</v>
      </c>
      <c r="T18" s="57"/>
      <c r="U18" s="9">
        <v>0</v>
      </c>
      <c r="V18" s="57"/>
      <c r="W18" s="9">
        <v>0</v>
      </c>
      <c r="X18" s="57"/>
      <c r="Y18" s="9">
        <v>0</v>
      </c>
      <c r="Z18" s="57"/>
      <c r="AA18" s="9">
        <v>0</v>
      </c>
      <c r="AB18" s="57"/>
      <c r="AC18" s="9">
        <v>2700000</v>
      </c>
      <c r="AD18" s="57"/>
      <c r="AE18" s="9">
        <v>992487</v>
      </c>
      <c r="AF18" s="57"/>
      <c r="AG18" s="9">
        <v>2445126000000</v>
      </c>
      <c r="AH18" s="57"/>
      <c r="AI18" s="9">
        <v>2678257805023</v>
      </c>
      <c r="AJ18" s="57"/>
      <c r="AK18" s="95">
        <v>2.4926845355704958E-2</v>
      </c>
    </row>
    <row r="19" spans="1:37" x14ac:dyDescent="0.45">
      <c r="A19" s="1" t="s">
        <v>114</v>
      </c>
      <c r="B19" s="27"/>
      <c r="C19" s="2" t="s">
        <v>27</v>
      </c>
      <c r="D19" s="23"/>
      <c r="E19" s="2" t="s">
        <v>27</v>
      </c>
      <c r="F19" s="23"/>
      <c r="G19" s="2" t="s">
        <v>117</v>
      </c>
      <c r="H19" s="23"/>
      <c r="I19" s="2" t="s">
        <v>118</v>
      </c>
      <c r="J19" s="27"/>
      <c r="K19" s="10">
        <v>18</v>
      </c>
      <c r="L19" s="77"/>
      <c r="M19" s="10">
        <v>18</v>
      </c>
      <c r="N19" s="23"/>
      <c r="O19" s="10">
        <v>2650000</v>
      </c>
      <c r="P19" s="77"/>
      <c r="Q19" s="10">
        <v>2014365037500</v>
      </c>
      <c r="R19" s="77"/>
      <c r="S19" s="10">
        <v>2163682561442</v>
      </c>
      <c r="T19" s="77"/>
      <c r="U19" s="10">
        <v>0</v>
      </c>
      <c r="V19" s="77"/>
      <c r="W19" s="10">
        <v>0</v>
      </c>
      <c r="X19" s="77"/>
      <c r="Y19" s="9">
        <v>0</v>
      </c>
      <c r="Z19" s="57"/>
      <c r="AA19" s="9">
        <v>0</v>
      </c>
      <c r="AB19" s="77"/>
      <c r="AC19" s="10">
        <v>2650000</v>
      </c>
      <c r="AD19" s="77"/>
      <c r="AE19" s="10">
        <v>827355</v>
      </c>
      <c r="AF19" s="77"/>
      <c r="AG19" s="10">
        <v>2014365037500</v>
      </c>
      <c r="AH19" s="57"/>
      <c r="AI19" s="9">
        <v>2191298583154</v>
      </c>
      <c r="AJ19" s="57"/>
      <c r="AK19" s="95">
        <v>2.0394661338431559E-2</v>
      </c>
    </row>
    <row r="20" spans="1:37" x14ac:dyDescent="0.45">
      <c r="A20" s="17" t="s">
        <v>127</v>
      </c>
      <c r="C20" s="7" t="s">
        <v>27</v>
      </c>
      <c r="E20" s="7" t="s">
        <v>27</v>
      </c>
      <c r="G20" s="7" t="s">
        <v>128</v>
      </c>
      <c r="I20" s="7" t="s">
        <v>129</v>
      </c>
      <c r="K20" s="9">
        <v>23</v>
      </c>
      <c r="L20" s="57"/>
      <c r="M20" s="9">
        <v>23</v>
      </c>
      <c r="O20" s="9">
        <v>2000000</v>
      </c>
      <c r="P20" s="57"/>
      <c r="Q20" s="9">
        <v>2000000000000</v>
      </c>
      <c r="R20" s="57"/>
      <c r="S20" s="9">
        <v>1999637500000</v>
      </c>
      <c r="T20" s="57"/>
      <c r="U20" s="9">
        <v>0</v>
      </c>
      <c r="V20" s="57"/>
      <c r="W20" s="9">
        <v>0</v>
      </c>
      <c r="X20" s="57"/>
      <c r="Y20" s="9">
        <v>0</v>
      </c>
      <c r="Z20" s="57"/>
      <c r="AA20" s="9">
        <v>0</v>
      </c>
      <c r="AB20" s="57"/>
      <c r="AC20" s="9">
        <v>2000000</v>
      </c>
      <c r="AD20" s="57"/>
      <c r="AE20" s="9">
        <v>1000000</v>
      </c>
      <c r="AF20" s="57"/>
      <c r="AG20" s="9">
        <v>2000000000000</v>
      </c>
      <c r="AH20" s="57"/>
      <c r="AI20" s="9">
        <v>1998912500000</v>
      </c>
      <c r="AJ20" s="57"/>
      <c r="AK20" s="95">
        <v>1.8604102515313196E-2</v>
      </c>
    </row>
    <row r="21" spans="1:37" x14ac:dyDescent="0.45">
      <c r="A21" s="17" t="s">
        <v>103</v>
      </c>
      <c r="C21" s="7" t="s">
        <v>27</v>
      </c>
      <c r="E21" s="7" t="s">
        <v>27</v>
      </c>
      <c r="G21" s="7" t="s">
        <v>106</v>
      </c>
      <c r="I21" s="7" t="s">
        <v>107</v>
      </c>
      <c r="K21" s="9">
        <v>18</v>
      </c>
      <c r="L21" s="57"/>
      <c r="M21" s="9">
        <v>18</v>
      </c>
      <c r="O21" s="9">
        <v>1984800</v>
      </c>
      <c r="P21" s="57"/>
      <c r="Q21" s="9">
        <v>1684205233657</v>
      </c>
      <c r="R21" s="57"/>
      <c r="S21" s="9">
        <v>1810142898522</v>
      </c>
      <c r="T21" s="57"/>
      <c r="U21" s="9">
        <v>0</v>
      </c>
      <c r="V21" s="57"/>
      <c r="W21" s="9">
        <v>0</v>
      </c>
      <c r="X21" s="57"/>
      <c r="Y21" s="9">
        <v>0</v>
      </c>
      <c r="Z21" s="57"/>
      <c r="AA21" s="9">
        <v>0</v>
      </c>
      <c r="AB21" s="57"/>
      <c r="AC21" s="9">
        <v>1984800</v>
      </c>
      <c r="AD21" s="57"/>
      <c r="AE21" s="9">
        <v>930216</v>
      </c>
      <c r="AF21" s="57"/>
      <c r="AG21" s="9">
        <v>1684205233657</v>
      </c>
      <c r="AH21" s="57"/>
      <c r="AI21" s="9">
        <v>1845288795135</v>
      </c>
      <c r="AJ21" s="57"/>
      <c r="AK21" s="95">
        <v>1.7174309488309423E-2</v>
      </c>
    </row>
    <row r="22" spans="1:37" x14ac:dyDescent="0.45">
      <c r="A22" s="17" t="s">
        <v>91</v>
      </c>
      <c r="C22" s="7" t="s">
        <v>27</v>
      </c>
      <c r="E22" s="7" t="s">
        <v>27</v>
      </c>
      <c r="G22" s="2" t="s">
        <v>92</v>
      </c>
      <c r="I22" s="7" t="s">
        <v>93</v>
      </c>
      <c r="K22" s="9">
        <v>23</v>
      </c>
      <c r="L22" s="57"/>
      <c r="M22" s="9">
        <v>23</v>
      </c>
      <c r="O22" s="9">
        <v>1500000</v>
      </c>
      <c r="P22" s="57"/>
      <c r="Q22" s="9">
        <v>1500000000000</v>
      </c>
      <c r="R22" s="57"/>
      <c r="S22" s="9">
        <v>1499728125000</v>
      </c>
      <c r="T22" s="57"/>
      <c r="U22" s="9">
        <v>0</v>
      </c>
      <c r="V22" s="57"/>
      <c r="W22" s="9">
        <v>0</v>
      </c>
      <c r="X22" s="57"/>
      <c r="Y22" s="9">
        <v>0</v>
      </c>
      <c r="Z22" s="57"/>
      <c r="AA22" s="9">
        <v>0</v>
      </c>
      <c r="AB22" s="57"/>
      <c r="AC22" s="9">
        <v>1500000</v>
      </c>
      <c r="AD22" s="57"/>
      <c r="AE22" s="9">
        <v>1000000</v>
      </c>
      <c r="AF22" s="57"/>
      <c r="AG22" s="9">
        <v>1500000000000</v>
      </c>
      <c r="AH22" s="57"/>
      <c r="AI22" s="9">
        <v>1499184375000</v>
      </c>
      <c r="AJ22" s="57"/>
      <c r="AK22" s="95">
        <v>1.3953076886484896E-2</v>
      </c>
    </row>
    <row r="23" spans="1:37" x14ac:dyDescent="0.45">
      <c r="A23" s="1" t="s">
        <v>94</v>
      </c>
      <c r="C23" s="7" t="s">
        <v>27</v>
      </c>
      <c r="E23" s="7" t="s">
        <v>27</v>
      </c>
      <c r="G23" s="2" t="s">
        <v>97</v>
      </c>
      <c r="I23" s="7" t="s">
        <v>98</v>
      </c>
      <c r="K23" s="10">
        <v>23</v>
      </c>
      <c r="L23" s="57"/>
      <c r="M23" s="10">
        <v>23</v>
      </c>
      <c r="O23" s="9">
        <v>1499971</v>
      </c>
      <c r="P23" s="57"/>
      <c r="Q23" s="9">
        <v>1500205374093</v>
      </c>
      <c r="R23" s="57"/>
      <c r="S23" s="10">
        <v>1499699130256</v>
      </c>
      <c r="T23" s="57"/>
      <c r="U23" s="10">
        <v>0</v>
      </c>
      <c r="V23" s="57"/>
      <c r="W23" s="10">
        <v>0</v>
      </c>
      <c r="X23" s="57"/>
      <c r="Y23" s="9">
        <v>0</v>
      </c>
      <c r="Z23" s="57"/>
      <c r="AA23" s="9">
        <v>0</v>
      </c>
      <c r="AB23" s="57"/>
      <c r="AC23" s="9">
        <v>1499971</v>
      </c>
      <c r="AD23" s="57"/>
      <c r="AE23" s="9">
        <v>1000000</v>
      </c>
      <c r="AF23" s="57"/>
      <c r="AG23" s="9">
        <v>1500205374093</v>
      </c>
      <c r="AH23" s="57"/>
      <c r="AI23" s="9">
        <v>1499155390768</v>
      </c>
      <c r="AJ23" s="57"/>
      <c r="AK23" s="95">
        <v>1.3952807126991443E-2</v>
      </c>
    </row>
    <row r="24" spans="1:37" x14ac:dyDescent="0.45">
      <c r="A24" s="1" t="s">
        <v>105</v>
      </c>
      <c r="C24" s="7" t="s">
        <v>27</v>
      </c>
      <c r="E24" s="7" t="s">
        <v>27</v>
      </c>
      <c r="G24" s="2" t="s">
        <v>106</v>
      </c>
      <c r="I24" s="7" t="s">
        <v>108</v>
      </c>
      <c r="K24" s="10">
        <v>18</v>
      </c>
      <c r="L24" s="57"/>
      <c r="M24" s="10">
        <v>18</v>
      </c>
      <c r="O24" s="9">
        <v>646000</v>
      </c>
      <c r="P24" s="57"/>
      <c r="Q24" s="9">
        <v>548164381035</v>
      </c>
      <c r="R24" s="57"/>
      <c r="S24" s="10">
        <v>589153724529</v>
      </c>
      <c r="T24" s="57"/>
      <c r="U24" s="9">
        <v>0</v>
      </c>
      <c r="V24" s="57"/>
      <c r="W24" s="9">
        <v>0</v>
      </c>
      <c r="X24" s="57"/>
      <c r="Y24" s="9">
        <v>0</v>
      </c>
      <c r="Z24" s="57"/>
      <c r="AA24" s="9">
        <v>0</v>
      </c>
      <c r="AB24" s="57"/>
      <c r="AC24" s="9">
        <v>646000</v>
      </c>
      <c r="AD24" s="57"/>
      <c r="AE24" s="9">
        <v>930216</v>
      </c>
      <c r="AF24" s="57"/>
      <c r="AG24" s="9">
        <v>548164381035</v>
      </c>
      <c r="AH24" s="57"/>
      <c r="AI24" s="9">
        <v>600592786002</v>
      </c>
      <c r="AJ24" s="57"/>
      <c r="AK24" s="95">
        <v>5.589784325596427E-3</v>
      </c>
    </row>
    <row r="25" spans="1:37" x14ac:dyDescent="0.45">
      <c r="A25" s="17" t="s">
        <v>35</v>
      </c>
      <c r="C25" s="7" t="s">
        <v>27</v>
      </c>
      <c r="E25" s="7" t="s">
        <v>27</v>
      </c>
      <c r="G25" s="2" t="s">
        <v>36</v>
      </c>
      <c r="I25" s="7" t="s">
        <v>37</v>
      </c>
      <c r="K25" s="9">
        <v>23</v>
      </c>
      <c r="L25" s="57"/>
      <c r="M25" s="9">
        <v>23</v>
      </c>
      <c r="O25" s="9">
        <v>500000</v>
      </c>
      <c r="P25" s="57"/>
      <c r="Q25" s="9">
        <v>500000000000</v>
      </c>
      <c r="R25" s="57"/>
      <c r="S25" s="9">
        <v>499909375000</v>
      </c>
      <c r="T25" s="57"/>
      <c r="U25" s="9">
        <v>0</v>
      </c>
      <c r="V25" s="57"/>
      <c r="W25" s="9">
        <v>0</v>
      </c>
      <c r="X25" s="57"/>
      <c r="Y25" s="9">
        <v>0</v>
      </c>
      <c r="Z25" s="57"/>
      <c r="AA25" s="9">
        <v>0</v>
      </c>
      <c r="AB25" s="57"/>
      <c r="AC25" s="9">
        <v>500000</v>
      </c>
      <c r="AD25" s="57"/>
      <c r="AE25" s="9">
        <v>1000000</v>
      </c>
      <c r="AF25" s="57"/>
      <c r="AG25" s="9">
        <v>500000000000</v>
      </c>
      <c r="AH25" s="57"/>
      <c r="AI25" s="9">
        <v>499728125000</v>
      </c>
      <c r="AJ25" s="57"/>
      <c r="AK25" s="95">
        <v>4.6510256288282989E-3</v>
      </c>
    </row>
    <row r="26" spans="1:37" x14ac:dyDescent="0.45">
      <c r="A26" s="17" t="s">
        <v>31</v>
      </c>
      <c r="C26" s="7" t="s">
        <v>27</v>
      </c>
      <c r="E26" s="7" t="s">
        <v>27</v>
      </c>
      <c r="G26" s="7" t="s">
        <v>32</v>
      </c>
      <c r="I26" s="7" t="s">
        <v>33</v>
      </c>
      <c r="K26" s="9">
        <v>23</v>
      </c>
      <c r="L26" s="57"/>
      <c r="M26" s="9">
        <v>23</v>
      </c>
      <c r="O26" s="9">
        <v>526865</v>
      </c>
      <c r="P26" s="57"/>
      <c r="Q26" s="9">
        <v>500020153650</v>
      </c>
      <c r="R26" s="57"/>
      <c r="S26" s="9">
        <v>493688380759</v>
      </c>
      <c r="T26" s="57"/>
      <c r="U26" s="9">
        <v>0</v>
      </c>
      <c r="V26" s="57"/>
      <c r="W26" s="9">
        <v>0</v>
      </c>
      <c r="X26" s="57"/>
      <c r="Y26" s="9">
        <v>0</v>
      </c>
      <c r="Z26" s="33"/>
      <c r="AA26" s="33">
        <v>0</v>
      </c>
      <c r="AB26" s="57"/>
      <c r="AC26" s="9">
        <v>526865</v>
      </c>
      <c r="AD26" s="57"/>
      <c r="AE26" s="9">
        <v>944000</v>
      </c>
      <c r="AF26" s="57"/>
      <c r="AG26" s="9">
        <v>500020153650</v>
      </c>
      <c r="AH26" s="57"/>
      <c r="AI26" s="9">
        <v>497090120195</v>
      </c>
      <c r="AJ26" s="57"/>
      <c r="AK26" s="95">
        <v>4.6264734226521354E-3</v>
      </c>
    </row>
    <row r="27" spans="1:37" ht="21" x14ac:dyDescent="0.45">
      <c r="A27" s="99" t="s">
        <v>159</v>
      </c>
      <c r="C27" s="2"/>
      <c r="E27" s="2"/>
      <c r="G27" s="2"/>
      <c r="I27" s="2"/>
      <c r="K27" s="2"/>
      <c r="M27" s="2"/>
      <c r="O27" s="9"/>
      <c r="Q27" s="79">
        <f>SUM(Q10:Q26)</f>
        <v>43073489176220</v>
      </c>
      <c r="S27" s="79">
        <f>SUM(S10:S26)</f>
        <v>43735814931984</v>
      </c>
      <c r="U27" s="2"/>
      <c r="W27" s="79">
        <f>SUM(W10:W26)</f>
        <v>0</v>
      </c>
      <c r="Y27" s="2"/>
      <c r="AA27" s="79">
        <f>SUM(AA10:AA26)</f>
        <v>180670693297</v>
      </c>
      <c r="AC27" s="2"/>
      <c r="AE27" s="2"/>
      <c r="AG27" s="79">
        <f>SUM(AG10:AG26)</f>
        <v>42873770336540</v>
      </c>
      <c r="AI27" s="79">
        <f>SUM(AI10:AI26)</f>
        <v>43623543899638</v>
      </c>
      <c r="AK27" s="92">
        <v>0.4060092089024061</v>
      </c>
    </row>
    <row r="33" spans="22:22" x14ac:dyDescent="0.45">
      <c r="V33" s="6">
        <v>0</v>
      </c>
    </row>
  </sheetData>
  <sortState ref="A10:AK26">
    <sortCondition descending="1" ref="AI10:AI26"/>
  </sortState>
  <mergeCells count="25"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  <mergeCell ref="AI7:AI8"/>
    <mergeCell ref="AG7:AG8"/>
    <mergeCell ref="AE7:AE8"/>
    <mergeCell ref="AC7:AC8"/>
    <mergeCell ref="A3:AK3"/>
    <mergeCell ref="U6:AA6"/>
    <mergeCell ref="O6:S6"/>
    <mergeCell ref="A6:N6"/>
    <mergeCell ref="A4:AK4"/>
  </mergeCells>
  <pageMargins left="0.39" right="0.39" top="0.39" bottom="0.39" header="0" footer="0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18"/>
  <sheetViews>
    <sheetView rightToLeft="1" view="pageBreakPreview" zoomScale="115" zoomScaleNormal="100" zoomScaleSheetLayoutView="115" workbookViewId="0">
      <selection sqref="A1:M1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6" width="9.140625" style="73"/>
    <col min="17" max="16384" width="9.140625" style="61"/>
  </cols>
  <sheetData>
    <row r="1" spans="1:20" ht="21" x14ac:dyDescent="0.45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20" ht="21" x14ac:dyDescent="0.45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20" ht="21" x14ac:dyDescent="0.45">
      <c r="A3" s="187" t="s">
        <v>194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20" ht="2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0" x14ac:dyDescent="0.45">
      <c r="A5" s="188" t="s">
        <v>38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20" x14ac:dyDescent="0.45">
      <c r="A6" s="188" t="s">
        <v>151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</row>
    <row r="8" spans="1:20" ht="21" x14ac:dyDescent="0.45">
      <c r="A8" s="186" t="s">
        <v>39</v>
      </c>
      <c r="C8" s="181" t="str">
        <f>سهام!Q6</f>
        <v>1404/08/30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1:20" ht="42" x14ac:dyDescent="0.45">
      <c r="A9" s="181"/>
      <c r="C9" s="8" t="s">
        <v>6</v>
      </c>
      <c r="D9" s="75"/>
      <c r="E9" s="8" t="s">
        <v>40</v>
      </c>
      <c r="F9" s="75"/>
      <c r="G9" s="8" t="s">
        <v>41</v>
      </c>
      <c r="H9" s="75"/>
      <c r="I9" s="8" t="s">
        <v>42</v>
      </c>
      <c r="J9" s="75"/>
      <c r="K9" s="8" t="s">
        <v>43</v>
      </c>
      <c r="L9" s="75"/>
      <c r="M9" s="8" t="s">
        <v>44</v>
      </c>
    </row>
    <row r="10" spans="1:20" x14ac:dyDescent="0.45">
      <c r="A10" s="55"/>
      <c r="C10" s="69"/>
      <c r="D10" s="74"/>
      <c r="E10" s="69" t="s">
        <v>133</v>
      </c>
      <c r="F10" s="74"/>
      <c r="G10" s="69" t="s">
        <v>133</v>
      </c>
      <c r="H10" s="74"/>
      <c r="I10" s="55"/>
      <c r="J10" s="74"/>
      <c r="K10" s="69" t="s">
        <v>133</v>
      </c>
      <c r="L10" s="74"/>
      <c r="M10" s="69"/>
    </row>
    <row r="11" spans="1:20" x14ac:dyDescent="0.45">
      <c r="A11" s="68" t="s">
        <v>103</v>
      </c>
      <c r="B11" s="67"/>
      <c r="C11" s="55">
        <v>1984800</v>
      </c>
      <c r="D11" s="74"/>
      <c r="E11" s="55">
        <v>848400</v>
      </c>
      <c r="F11" s="74"/>
      <c r="G11" s="55">
        <v>930216</v>
      </c>
      <c r="H11" s="74"/>
      <c r="I11" s="89" t="s">
        <v>200</v>
      </c>
      <c r="J11" s="74"/>
      <c r="K11" s="55">
        <v>1845288795135</v>
      </c>
      <c r="L11" s="74"/>
      <c r="M11" s="55" t="s">
        <v>45</v>
      </c>
      <c r="O11" s="139"/>
      <c r="P11" s="139"/>
      <c r="Q11" s="140"/>
      <c r="R11" s="140"/>
      <c r="S11" s="140"/>
      <c r="T11" s="140"/>
    </row>
    <row r="12" spans="1:20" customFormat="1" ht="21.75" customHeight="1" x14ac:dyDescent="0.45">
      <c r="A12" s="68" t="s">
        <v>104</v>
      </c>
      <c r="B12" s="67"/>
      <c r="C12" s="55">
        <v>4302000</v>
      </c>
      <c r="D12" s="74"/>
      <c r="E12" s="55">
        <v>940645</v>
      </c>
      <c r="F12" s="74"/>
      <c r="G12" s="55">
        <v>972611</v>
      </c>
      <c r="H12" s="74"/>
      <c r="I12" s="89" t="s">
        <v>201</v>
      </c>
      <c r="J12" s="74"/>
      <c r="K12" s="55">
        <v>4181897378191</v>
      </c>
      <c r="L12" s="74"/>
      <c r="M12" s="55" t="s">
        <v>45</v>
      </c>
      <c r="O12" s="141"/>
      <c r="P12" s="141"/>
      <c r="Q12" s="141"/>
      <c r="R12" s="141"/>
      <c r="S12" s="141"/>
      <c r="T12" s="141"/>
    </row>
    <row r="13" spans="1:20" customFormat="1" ht="21.75" customHeight="1" x14ac:dyDescent="0.45">
      <c r="A13" s="68" t="s">
        <v>105</v>
      </c>
      <c r="B13" s="67"/>
      <c r="C13" s="55">
        <v>646000</v>
      </c>
      <c r="D13" s="74"/>
      <c r="E13" s="55">
        <v>848400</v>
      </c>
      <c r="F13" s="74"/>
      <c r="G13" s="55">
        <v>930216</v>
      </c>
      <c r="H13" s="74"/>
      <c r="I13" s="89" t="s">
        <v>200</v>
      </c>
      <c r="J13" s="74"/>
      <c r="K13" s="55">
        <v>600592786002</v>
      </c>
      <c r="L13" s="74"/>
      <c r="M13" s="55" t="s">
        <v>45</v>
      </c>
      <c r="O13" s="141"/>
      <c r="P13" s="141"/>
      <c r="Q13" s="141"/>
      <c r="R13" s="141"/>
      <c r="S13" s="141"/>
      <c r="T13" s="141"/>
    </row>
    <row r="14" spans="1:20" customFormat="1" ht="21.75" customHeight="1" x14ac:dyDescent="0.45">
      <c r="A14" s="68" t="s">
        <v>114</v>
      </c>
      <c r="B14" s="67"/>
      <c r="C14" s="55">
        <v>2650000</v>
      </c>
      <c r="D14" s="74"/>
      <c r="E14" s="55">
        <v>776100</v>
      </c>
      <c r="F14" s="74"/>
      <c r="G14" s="55">
        <v>827355</v>
      </c>
      <c r="H14" s="74"/>
      <c r="I14" s="89" t="s">
        <v>202</v>
      </c>
      <c r="J14" s="74"/>
      <c r="K14" s="55">
        <v>2191298583154</v>
      </c>
      <c r="L14" s="74"/>
      <c r="M14" s="55" t="s">
        <v>45</v>
      </c>
      <c r="O14" s="141"/>
      <c r="P14" s="141"/>
      <c r="Q14" s="141"/>
      <c r="R14" s="141"/>
      <c r="S14" s="141"/>
      <c r="T14" s="141"/>
    </row>
    <row r="15" spans="1:20" x14ac:dyDescent="0.45">
      <c r="A15" s="68" t="s">
        <v>122</v>
      </c>
      <c r="C15" s="73">
        <v>2700000</v>
      </c>
      <c r="E15" s="73">
        <v>918970</v>
      </c>
      <c r="G15" s="73">
        <v>992487</v>
      </c>
      <c r="I15" s="89" t="s">
        <v>203</v>
      </c>
      <c r="K15" s="73">
        <v>2678257805023</v>
      </c>
      <c r="M15" s="55" t="s">
        <v>45</v>
      </c>
      <c r="O15" s="139"/>
      <c r="P15" s="139"/>
      <c r="Q15" s="140"/>
      <c r="R15" s="140"/>
      <c r="S15" s="140"/>
      <c r="T15" s="140"/>
    </row>
    <row r="16" spans="1:20" x14ac:dyDescent="0.45">
      <c r="A16" s="68" t="s">
        <v>175</v>
      </c>
      <c r="C16" s="73">
        <v>3200000</v>
      </c>
      <c r="E16" s="73">
        <v>877610</v>
      </c>
      <c r="G16" s="73">
        <v>897820</v>
      </c>
      <c r="I16" s="89" t="s">
        <v>204</v>
      </c>
      <c r="K16" s="73">
        <v>2871461793200</v>
      </c>
      <c r="M16" s="55" t="s">
        <v>45</v>
      </c>
      <c r="O16" s="139"/>
      <c r="P16" s="139"/>
      <c r="Q16" s="140"/>
      <c r="R16" s="140"/>
      <c r="S16" s="140"/>
      <c r="T16" s="140"/>
    </row>
    <row r="17" spans="1:20" x14ac:dyDescent="0.45">
      <c r="A17" s="68" t="s">
        <v>186</v>
      </c>
      <c r="C17" s="73">
        <v>4744704</v>
      </c>
      <c r="E17" s="73">
        <v>845070</v>
      </c>
      <c r="G17" s="73">
        <v>834500</v>
      </c>
      <c r="I17" s="89" t="s">
        <v>205</v>
      </c>
      <c r="K17" s="73">
        <v>3957302534078</v>
      </c>
      <c r="M17" s="55" t="s">
        <v>45</v>
      </c>
      <c r="O17" s="139"/>
      <c r="P17" s="139"/>
      <c r="Q17" s="140"/>
      <c r="R17" s="140"/>
      <c r="S17" s="140"/>
      <c r="T17" s="140"/>
    </row>
    <row r="18" spans="1:20" x14ac:dyDescent="0.45">
      <c r="O18" s="139"/>
      <c r="P18" s="139"/>
      <c r="Q18" s="140"/>
      <c r="R18" s="140"/>
      <c r="S18" s="140"/>
      <c r="T18" s="140"/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4"/>
  <sheetViews>
    <sheetView rightToLeft="1" view="pageBreakPreview" zoomScaleNormal="100" zoomScaleSheetLayoutView="100" workbookViewId="0">
      <selection activeCell="A25" sqref="A25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3" bestFit="1" customWidth="1"/>
    <col min="8" max="8" width="1" style="52" customWidth="1"/>
    <col min="9" max="9" width="10.7109375" style="103" bestFit="1" customWidth="1"/>
    <col min="10" max="10" width="0.7109375" style="5" customWidth="1"/>
    <col min="11" max="16384" width="9.140625" style="5"/>
  </cols>
  <sheetData>
    <row r="1" spans="1:9" ht="2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</row>
    <row r="2" spans="1:9" ht="2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</row>
    <row r="3" spans="1:9" ht="21" x14ac:dyDescent="0.45">
      <c r="A3" s="171" t="str">
        <f>'صورت وضعیت'!B12</f>
        <v>برای ماه منتهی به 1404/08/30</v>
      </c>
      <c r="B3" s="171"/>
      <c r="C3" s="171"/>
      <c r="D3" s="171"/>
      <c r="E3" s="171"/>
      <c r="F3" s="171"/>
      <c r="G3" s="171"/>
      <c r="H3" s="171"/>
      <c r="I3" s="171"/>
    </row>
    <row r="5" spans="1:9" ht="21" x14ac:dyDescent="0.45">
      <c r="A5" s="62" t="s">
        <v>149</v>
      </c>
      <c r="B5" s="26"/>
      <c r="C5" s="26"/>
      <c r="D5" s="26"/>
      <c r="E5" s="72"/>
      <c r="F5" s="72"/>
      <c r="G5" s="109"/>
      <c r="H5" s="72"/>
      <c r="I5" s="114"/>
    </row>
    <row r="7" spans="1:9" ht="42" x14ac:dyDescent="0.45">
      <c r="A7" s="63" t="s">
        <v>50</v>
      </c>
      <c r="C7" s="39" t="s">
        <v>51</v>
      </c>
      <c r="E7" s="39" t="s">
        <v>46</v>
      </c>
      <c r="G7" s="110" t="s">
        <v>52</v>
      </c>
      <c r="I7" s="110" t="s">
        <v>143</v>
      </c>
    </row>
    <row r="8" spans="1:9" ht="21" x14ac:dyDescent="0.45">
      <c r="A8" s="48"/>
      <c r="C8" s="20"/>
      <c r="E8" s="14" t="s">
        <v>133</v>
      </c>
      <c r="G8" s="102"/>
      <c r="I8" s="102"/>
    </row>
    <row r="9" spans="1:9" ht="21" x14ac:dyDescent="0.45">
      <c r="A9" s="65" t="s">
        <v>140</v>
      </c>
      <c r="B9" s="27"/>
      <c r="C9" s="2" t="s">
        <v>53</v>
      </c>
      <c r="D9" s="27"/>
      <c r="E9" s="38">
        <f>'درآمد سرمایه گذاری در سهام'!S13</f>
        <v>501044937530</v>
      </c>
      <c r="G9" s="111">
        <f>E9/$E$14</f>
        <v>3.9331796836361003E-2</v>
      </c>
      <c r="H9" s="96"/>
      <c r="I9" s="111">
        <v>4.663281350527757E-3</v>
      </c>
    </row>
    <row r="10" spans="1:9" ht="42" x14ac:dyDescent="0.45">
      <c r="A10" s="64" t="s">
        <v>139</v>
      </c>
      <c r="C10" s="7" t="s">
        <v>54</v>
      </c>
      <c r="E10" s="38">
        <f>'درآمد سرمایه گذاری در صندوق'!S21</f>
        <v>733288716192</v>
      </c>
      <c r="G10" s="111">
        <f>E10/$E$14</f>
        <v>5.7562826499834345E-2</v>
      </c>
      <c r="H10" s="96"/>
      <c r="I10" s="111">
        <v>6.8248002097932598E-3</v>
      </c>
    </row>
    <row r="11" spans="1:9" ht="27.75" customHeight="1" x14ac:dyDescent="0.45">
      <c r="A11" s="64" t="s">
        <v>141</v>
      </c>
      <c r="C11" s="7" t="s">
        <v>55</v>
      </c>
      <c r="E11" s="11">
        <f>'درآمد سرمایه گذاری در اوراق'!S33</f>
        <v>6403610309636</v>
      </c>
      <c r="G11" s="111">
        <f>E11/$E$14</f>
        <v>0.50268046007899148</v>
      </c>
      <c r="H11" s="96"/>
      <c r="I11" s="111">
        <v>5.9599118354897777E-2</v>
      </c>
    </row>
    <row r="12" spans="1:9" ht="30" customHeight="1" x14ac:dyDescent="0.45">
      <c r="A12" s="65" t="s">
        <v>142</v>
      </c>
      <c r="C12" s="7" t="s">
        <v>56</v>
      </c>
      <c r="E12" s="11">
        <f>'درآمد سپرده بانکی'!G10</f>
        <v>5100103388205</v>
      </c>
      <c r="G12" s="111">
        <f>E12/$E$14</f>
        <v>0.40035576708587095</v>
      </c>
      <c r="H12" s="96"/>
      <c r="I12" s="111">
        <v>4.7467233444616501E-2</v>
      </c>
    </row>
    <row r="13" spans="1:9" ht="23.25" customHeight="1" x14ac:dyDescent="0.45">
      <c r="A13" s="85" t="s">
        <v>57</v>
      </c>
      <c r="C13" s="2" t="s">
        <v>58</v>
      </c>
      <c r="E13" s="11">
        <f>'سایر درآمدها'!E10</f>
        <v>880890505</v>
      </c>
      <c r="G13" s="111">
        <f>E13/$E$14</f>
        <v>6.914949894222804E-5</v>
      </c>
      <c r="H13" s="96"/>
      <c r="I13" s="111">
        <v>8.1985465896011002E-6</v>
      </c>
    </row>
    <row r="14" spans="1:9" ht="21" x14ac:dyDescent="0.45">
      <c r="A14" s="35" t="s">
        <v>159</v>
      </c>
      <c r="C14" s="1"/>
      <c r="E14" s="36">
        <f>SUM(E9:E13)</f>
        <v>12738928242068</v>
      </c>
      <c r="G14" s="196">
        <f>SUM(G9:G13)</f>
        <v>1</v>
      </c>
      <c r="H14" s="88"/>
      <c r="I14" s="112">
        <f>SUM(I9:I13)</f>
        <v>0.1185626319064249</v>
      </c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W20"/>
  <sheetViews>
    <sheetView rightToLeft="1" view="pageBreakPreview" zoomScale="95" zoomScaleNormal="100" zoomScaleSheetLayoutView="95" workbookViewId="0">
      <selection activeCell="I27" sqref="I27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2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8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1:23" ht="2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</row>
    <row r="3" spans="1:23" ht="2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5" spans="1:23" ht="21" x14ac:dyDescent="0.45">
      <c r="A5" s="178" t="s">
        <v>152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</row>
    <row r="6" spans="1:23" ht="21" x14ac:dyDescent="0.45">
      <c r="C6" s="168" t="s">
        <v>59</v>
      </c>
      <c r="D6" s="168"/>
      <c r="E6" s="168"/>
      <c r="F6" s="168"/>
      <c r="G6" s="168"/>
      <c r="H6" s="168"/>
      <c r="I6" s="168"/>
      <c r="J6" s="168"/>
      <c r="K6" s="168"/>
      <c r="M6" s="168" t="s">
        <v>196</v>
      </c>
      <c r="N6" s="168"/>
      <c r="O6" s="168"/>
      <c r="P6" s="168"/>
      <c r="Q6" s="168"/>
      <c r="R6" s="168"/>
      <c r="S6" s="168"/>
      <c r="T6" s="168"/>
      <c r="U6" s="168"/>
    </row>
    <row r="7" spans="1:23" ht="21" x14ac:dyDescent="0.45">
      <c r="A7" s="167" t="s">
        <v>60</v>
      </c>
      <c r="C7" s="177" t="s">
        <v>61</v>
      </c>
      <c r="D7" s="70"/>
      <c r="E7" s="177" t="s">
        <v>62</v>
      </c>
      <c r="F7" s="70"/>
      <c r="G7" s="177" t="s">
        <v>63</v>
      </c>
      <c r="H7" s="70"/>
      <c r="I7" s="179" t="s">
        <v>13</v>
      </c>
      <c r="J7" s="179"/>
      <c r="K7" s="179"/>
      <c r="M7" s="177" t="s">
        <v>61</v>
      </c>
      <c r="N7" s="70"/>
      <c r="O7" s="177" t="s">
        <v>62</v>
      </c>
      <c r="P7" s="70"/>
      <c r="Q7" s="177" t="s">
        <v>63</v>
      </c>
      <c r="R7" s="70"/>
      <c r="S7" s="179" t="s">
        <v>13</v>
      </c>
      <c r="T7" s="179"/>
      <c r="U7" s="179"/>
    </row>
    <row r="8" spans="1:23" ht="42" x14ac:dyDescent="0.45">
      <c r="A8" s="168"/>
      <c r="C8" s="168"/>
      <c r="E8" s="168"/>
      <c r="G8" s="168"/>
      <c r="I8" s="152" t="s">
        <v>46</v>
      </c>
      <c r="J8" s="70"/>
      <c r="K8" s="101" t="s">
        <v>52</v>
      </c>
      <c r="M8" s="168"/>
      <c r="O8" s="168"/>
      <c r="Q8" s="168"/>
      <c r="S8" s="36" t="s">
        <v>46</v>
      </c>
      <c r="T8" s="70"/>
      <c r="U8" s="107" t="s">
        <v>52</v>
      </c>
    </row>
    <row r="9" spans="1:23" ht="21" x14ac:dyDescent="0.45">
      <c r="A9" s="151"/>
      <c r="C9" s="14" t="s">
        <v>133</v>
      </c>
      <c r="E9" s="14" t="s">
        <v>133</v>
      </c>
      <c r="G9" s="14" t="s">
        <v>133</v>
      </c>
      <c r="I9" s="14" t="s">
        <v>133</v>
      </c>
      <c r="J9" s="14"/>
      <c r="K9" s="102"/>
      <c r="M9" s="14" t="s">
        <v>133</v>
      </c>
      <c r="O9" s="14" t="s">
        <v>133</v>
      </c>
      <c r="Q9" s="14" t="s">
        <v>133</v>
      </c>
      <c r="S9" s="14" t="s">
        <v>133</v>
      </c>
      <c r="T9" s="14"/>
      <c r="U9" s="108"/>
      <c r="W9" s="145"/>
    </row>
    <row r="10" spans="1:23" x14ac:dyDescent="0.45">
      <c r="A10" s="158" t="s">
        <v>126</v>
      </c>
      <c r="B10" s="129"/>
      <c r="C10" s="49">
        <v>0</v>
      </c>
      <c r="D10" s="49"/>
      <c r="E10" s="49">
        <v>48706881667</v>
      </c>
      <c r="G10" s="33">
        <v>0</v>
      </c>
      <c r="H10" s="33"/>
      <c r="I10" s="49">
        <f>C10+E10+G10</f>
        <v>48706881667</v>
      </c>
      <c r="J10" s="33"/>
      <c r="K10" s="128">
        <v>2.1106324189397518E-2</v>
      </c>
      <c r="L10" s="33"/>
      <c r="M10" s="33">
        <v>15850164691</v>
      </c>
      <c r="N10" s="33"/>
      <c r="O10" s="33">
        <v>488966455445</v>
      </c>
      <c r="Q10" s="49">
        <v>0</v>
      </c>
      <c r="S10" s="49">
        <f>M10+O10+Q10</f>
        <v>504816620136</v>
      </c>
      <c r="T10" s="33"/>
      <c r="U10" s="128">
        <v>3.962787218385725E-2</v>
      </c>
      <c r="W10" s="145"/>
    </row>
    <row r="11" spans="1:23" x14ac:dyDescent="0.45">
      <c r="A11" s="158" t="s">
        <v>12</v>
      </c>
      <c r="B11" s="19"/>
      <c r="C11" s="33">
        <v>0</v>
      </c>
      <c r="D11" s="33"/>
      <c r="E11" s="33">
        <v>0</v>
      </c>
      <c r="G11" s="33">
        <v>0</v>
      </c>
      <c r="H11" s="33"/>
      <c r="I11" s="49">
        <f>C11+E11+G11</f>
        <v>0</v>
      </c>
      <c r="J11" s="33"/>
      <c r="K11" s="128">
        <v>0</v>
      </c>
      <c r="L11" s="33"/>
      <c r="M11" s="33">
        <v>0</v>
      </c>
      <c r="N11" s="33"/>
      <c r="O11" s="33"/>
      <c r="Q11" s="49">
        <v>920786446</v>
      </c>
      <c r="S11" s="49">
        <f>M11+O11+Q11</f>
        <v>920786446</v>
      </c>
      <c r="T11" s="33"/>
      <c r="U11" s="128">
        <v>7.2281311936373875E-5</v>
      </c>
      <c r="W11" s="145"/>
    </row>
    <row r="12" spans="1:23" x14ac:dyDescent="0.45">
      <c r="A12" s="159" t="s">
        <v>11</v>
      </c>
      <c r="B12" s="19"/>
      <c r="C12" s="33">
        <v>0</v>
      </c>
      <c r="D12" s="33"/>
      <c r="E12" s="33">
        <v>0</v>
      </c>
      <c r="G12" s="33">
        <v>0</v>
      </c>
      <c r="H12" s="33"/>
      <c r="I12" s="49">
        <f>C12+E12+G12</f>
        <v>0</v>
      </c>
      <c r="J12" s="33"/>
      <c r="K12" s="128">
        <v>0</v>
      </c>
      <c r="L12" s="33"/>
      <c r="M12" s="33">
        <v>0</v>
      </c>
      <c r="N12" s="33"/>
      <c r="O12" s="33"/>
      <c r="Q12" s="49">
        <v>-4692469052</v>
      </c>
      <c r="S12" s="49">
        <f>M12+O12+Q12</f>
        <v>-4692469052</v>
      </c>
      <c r="T12" s="33"/>
      <c r="U12" s="128">
        <v>-3.6835665943261791E-4</v>
      </c>
      <c r="W12" s="145"/>
    </row>
    <row r="13" spans="1:23" ht="21" x14ac:dyDescent="0.45">
      <c r="A13" s="153" t="s">
        <v>159</v>
      </c>
      <c r="B13" s="19"/>
      <c r="C13" s="80">
        <f>SUM(C10:C12)</f>
        <v>0</v>
      </c>
      <c r="D13" s="33"/>
      <c r="E13" s="80">
        <f>SUM(E10:E12)</f>
        <v>48706881667</v>
      </c>
      <c r="F13" s="33"/>
      <c r="G13" s="80">
        <f>SUM(G10:G12)</f>
        <v>0</v>
      </c>
      <c r="H13" s="33"/>
      <c r="I13" s="80">
        <f>SUM(I10:I12)</f>
        <v>48706881667</v>
      </c>
      <c r="J13" s="33"/>
      <c r="K13" s="130">
        <f>SUM(K10:K12)</f>
        <v>2.1106324189397518E-2</v>
      </c>
      <c r="L13" s="33"/>
      <c r="M13" s="80">
        <f>SUM(M10:M12)</f>
        <v>15850164691</v>
      </c>
      <c r="O13" s="80">
        <f>SUM(O10:O12)</f>
        <v>488966455445</v>
      </c>
      <c r="P13" s="33"/>
      <c r="Q13" s="80">
        <f>SUM(Q10:Q12)</f>
        <v>-3771682606</v>
      </c>
      <c r="R13" s="33"/>
      <c r="S13" s="80">
        <f>SUM(S10:S12)</f>
        <v>501044937530</v>
      </c>
      <c r="T13" s="33"/>
      <c r="U13" s="106">
        <f>SUM(U10:U12)</f>
        <v>3.9331796836361003E-2</v>
      </c>
      <c r="W13" s="145"/>
    </row>
    <row r="14" spans="1:23" x14ac:dyDescent="0.45">
      <c r="K14" s="131"/>
      <c r="W14" s="145"/>
    </row>
    <row r="15" spans="1:23" x14ac:dyDescent="0.45">
      <c r="W15" s="145"/>
    </row>
    <row r="16" spans="1:23" x14ac:dyDescent="0.45">
      <c r="Q16" s="146"/>
      <c r="U16" s="132"/>
      <c r="W16" s="145"/>
    </row>
    <row r="17" spans="21:23" x14ac:dyDescent="0.45">
      <c r="U17" s="132"/>
      <c r="W17" s="145"/>
    </row>
    <row r="18" spans="21:23" x14ac:dyDescent="0.45">
      <c r="U18" s="132"/>
    </row>
    <row r="19" spans="21:23" x14ac:dyDescent="0.45">
      <c r="U19" s="132"/>
    </row>
    <row r="20" spans="21:23" x14ac:dyDescent="0.45">
      <c r="U20" s="132"/>
    </row>
  </sheetData>
  <sortState ref="A9:U12">
    <sortCondition descending="1" ref="S9:S12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21"/>
  <sheetViews>
    <sheetView rightToLeft="1" view="pageBreakPreview" zoomScale="80" zoomScaleNormal="100" zoomScaleSheetLayoutView="80" workbookViewId="0">
      <selection activeCell="Q34" sqref="Q34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7.28515625" style="1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35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36" customWidth="1"/>
    <col min="22" max="22" width="0.28515625" style="18" customWidth="1"/>
    <col min="23" max="23" width="16.140625" style="18" bestFit="1" customWidth="1"/>
    <col min="24" max="24" width="17.7109375" style="18" customWidth="1"/>
    <col min="25" max="16384" width="9.140625" style="18"/>
  </cols>
  <sheetData>
    <row r="1" spans="1:21" ht="2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1:21" ht="21" x14ac:dyDescent="0.45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</row>
    <row r="3" spans="1:21" ht="21" x14ac:dyDescent="0.45">
      <c r="A3" s="171" t="s">
        <v>194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5" spans="1:21" ht="21" x14ac:dyDescent="0.45">
      <c r="A5" s="178" t="s">
        <v>153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</row>
    <row r="6" spans="1:21" ht="21" x14ac:dyDescent="0.45">
      <c r="C6" s="191" t="s">
        <v>59</v>
      </c>
      <c r="D6" s="191"/>
      <c r="E6" s="191"/>
      <c r="F6" s="191"/>
      <c r="G6" s="191"/>
      <c r="H6" s="191"/>
      <c r="I6" s="191"/>
      <c r="J6" s="191"/>
      <c r="K6" s="191"/>
      <c r="M6" s="191" t="s">
        <v>196</v>
      </c>
      <c r="N6" s="191"/>
      <c r="O6" s="167"/>
      <c r="P6" s="191"/>
      <c r="Q6" s="191"/>
      <c r="R6" s="191"/>
      <c r="S6" s="191"/>
      <c r="T6" s="191"/>
      <c r="U6" s="191"/>
    </row>
    <row r="7" spans="1:21" ht="21" x14ac:dyDescent="0.45">
      <c r="A7" s="167" t="s">
        <v>16</v>
      </c>
      <c r="C7" s="177" t="s">
        <v>64</v>
      </c>
      <c r="D7" s="70"/>
      <c r="E7" s="177" t="s">
        <v>62</v>
      </c>
      <c r="F7" s="70"/>
      <c r="G7" s="177" t="s">
        <v>63</v>
      </c>
      <c r="H7" s="70"/>
      <c r="I7" s="179" t="s">
        <v>13</v>
      </c>
      <c r="J7" s="179"/>
      <c r="K7" s="179"/>
      <c r="M7" s="177" t="s">
        <v>64</v>
      </c>
      <c r="N7" s="70"/>
      <c r="O7" s="189" t="s">
        <v>62</v>
      </c>
      <c r="P7" s="70"/>
      <c r="Q7" s="177" t="s">
        <v>63</v>
      </c>
      <c r="R7" s="70"/>
      <c r="S7" s="179" t="s">
        <v>13</v>
      </c>
      <c r="T7" s="179"/>
      <c r="U7" s="179"/>
    </row>
    <row r="8" spans="1:21" ht="42" x14ac:dyDescent="0.45">
      <c r="A8" s="168"/>
      <c r="C8" s="168"/>
      <c r="E8" s="168"/>
      <c r="G8" s="168"/>
      <c r="I8" s="8" t="s">
        <v>46</v>
      </c>
      <c r="J8" s="133"/>
      <c r="K8" s="101" t="s">
        <v>52</v>
      </c>
      <c r="M8" s="168"/>
      <c r="O8" s="190"/>
      <c r="Q8" s="168"/>
      <c r="S8" s="117" t="s">
        <v>46</v>
      </c>
      <c r="T8" s="133"/>
      <c r="U8" s="104" t="s">
        <v>52</v>
      </c>
    </row>
    <row r="9" spans="1:21" ht="21" x14ac:dyDescent="0.45">
      <c r="A9" s="116"/>
      <c r="C9" s="14" t="s">
        <v>133</v>
      </c>
      <c r="E9" s="14" t="s">
        <v>133</v>
      </c>
      <c r="G9" s="14" t="s">
        <v>133</v>
      </c>
      <c r="I9" s="14" t="s">
        <v>133</v>
      </c>
      <c r="J9" s="125"/>
      <c r="K9" s="102"/>
      <c r="M9" s="14" t="s">
        <v>133</v>
      </c>
      <c r="O9" s="14" t="s">
        <v>133</v>
      </c>
      <c r="Q9" s="14" t="s">
        <v>133</v>
      </c>
      <c r="S9" s="14" t="s">
        <v>133</v>
      </c>
      <c r="T9" s="125"/>
      <c r="U9" s="105"/>
    </row>
    <row r="10" spans="1:21" x14ac:dyDescent="0.45">
      <c r="A10" s="37" t="s">
        <v>20</v>
      </c>
      <c r="C10" s="11">
        <v>0</v>
      </c>
      <c r="E10" s="11">
        <v>63149788531</v>
      </c>
      <c r="G10" s="11">
        <v>21410237541</v>
      </c>
      <c r="I10" s="14">
        <f t="shared" ref="I10:I20" si="0">C10+E10+G10</f>
        <v>84560026072</v>
      </c>
      <c r="K10" s="132">
        <v>3.6642693242847191E-2</v>
      </c>
      <c r="M10" s="49">
        <v>0</v>
      </c>
      <c r="N10" s="33"/>
      <c r="O10" s="49">
        <v>363627150701</v>
      </c>
      <c r="P10" s="33"/>
      <c r="Q10" s="49">
        <v>21410237541</v>
      </c>
      <c r="R10" s="33">
        <v>21410237541</v>
      </c>
      <c r="S10" s="49">
        <f t="shared" ref="S10:S20" si="1">M10+O10+Q10</f>
        <v>385037388242</v>
      </c>
      <c r="U10" s="132">
        <v>3.0225257645339728E-2</v>
      </c>
    </row>
    <row r="11" spans="1:21" x14ac:dyDescent="0.45">
      <c r="A11" s="37" t="s">
        <v>164</v>
      </c>
      <c r="C11" s="11">
        <v>0</v>
      </c>
      <c r="E11" s="11">
        <v>29293117504</v>
      </c>
      <c r="G11" s="11">
        <v>0</v>
      </c>
      <c r="I11" s="14">
        <f t="shared" si="0"/>
        <v>29293117504</v>
      </c>
      <c r="K11" s="132">
        <v>1.2693689544416695E-2</v>
      </c>
      <c r="M11" s="49">
        <v>0</v>
      </c>
      <c r="N11" s="33"/>
      <c r="O11" s="49">
        <v>111801935898</v>
      </c>
      <c r="P11" s="33"/>
      <c r="Q11" s="49">
        <v>0</v>
      </c>
      <c r="R11" s="33">
        <v>0</v>
      </c>
      <c r="S11" s="49">
        <f t="shared" si="1"/>
        <v>111801935898</v>
      </c>
      <c r="U11" s="132">
        <v>8.776400476830884E-3</v>
      </c>
    </row>
    <row r="12" spans="1:21" x14ac:dyDescent="0.45">
      <c r="A12" s="60" t="s">
        <v>19</v>
      </c>
      <c r="C12" s="11">
        <v>0</v>
      </c>
      <c r="E12" s="11">
        <v>9756151116</v>
      </c>
      <c r="G12" s="11">
        <v>0</v>
      </c>
      <c r="I12" s="14">
        <f t="shared" si="0"/>
        <v>9756151116</v>
      </c>
      <c r="K12" s="132">
        <v>4.2276672463423459E-3</v>
      </c>
      <c r="M12" s="49">
        <v>0</v>
      </c>
      <c r="N12" s="33"/>
      <c r="O12" s="49">
        <v>62252338979</v>
      </c>
      <c r="P12" s="33"/>
      <c r="Q12" s="49">
        <v>0</v>
      </c>
      <c r="R12" s="33">
        <v>0</v>
      </c>
      <c r="S12" s="49">
        <f t="shared" si="1"/>
        <v>62252338979</v>
      </c>
      <c r="U12" s="132">
        <v>4.8867799391021718E-3</v>
      </c>
    </row>
    <row r="13" spans="1:21" x14ac:dyDescent="0.45">
      <c r="A13" s="60" t="s">
        <v>165</v>
      </c>
      <c r="C13" s="11">
        <v>0</v>
      </c>
      <c r="E13" s="11">
        <v>15068713612</v>
      </c>
      <c r="G13" s="11">
        <v>0</v>
      </c>
      <c r="I13" s="14">
        <f t="shared" si="0"/>
        <v>15068713612</v>
      </c>
      <c r="K13" s="132">
        <v>6.5297786211499951E-3</v>
      </c>
      <c r="M13" s="49">
        <v>0</v>
      </c>
      <c r="N13" s="33"/>
      <c r="O13" s="49">
        <v>59220936727</v>
      </c>
      <c r="P13" s="33"/>
      <c r="Q13" s="49">
        <v>0</v>
      </c>
      <c r="R13" s="33">
        <v>0</v>
      </c>
      <c r="S13" s="49">
        <f t="shared" si="1"/>
        <v>59220936727</v>
      </c>
      <c r="U13" s="132">
        <v>4.6488162584536431E-3</v>
      </c>
    </row>
    <row r="14" spans="1:21" x14ac:dyDescent="0.45">
      <c r="A14" s="60" t="s">
        <v>174</v>
      </c>
      <c r="C14" s="11">
        <v>0</v>
      </c>
      <c r="E14" s="11">
        <v>-37005252000</v>
      </c>
      <c r="G14" s="11">
        <v>36700628323</v>
      </c>
      <c r="I14" s="14">
        <f t="shared" si="0"/>
        <v>-304623677</v>
      </c>
      <c r="K14" s="132">
        <v>-1.3200364840610268E-4</v>
      </c>
      <c r="M14" s="49">
        <v>0</v>
      </c>
      <c r="N14" s="33"/>
      <c r="O14" s="49">
        <v>0</v>
      </c>
      <c r="P14" s="33"/>
      <c r="Q14" s="49">
        <v>36700628323</v>
      </c>
      <c r="R14" s="33">
        <v>36700628323</v>
      </c>
      <c r="S14" s="49">
        <f t="shared" si="1"/>
        <v>36700628323</v>
      </c>
      <c r="U14" s="132">
        <v>2.8809824206249023E-3</v>
      </c>
    </row>
    <row r="15" spans="1:21" x14ac:dyDescent="0.45">
      <c r="A15" s="60" t="s">
        <v>119</v>
      </c>
      <c r="C15" s="11">
        <v>0</v>
      </c>
      <c r="E15" s="11">
        <v>2216028032</v>
      </c>
      <c r="G15" s="11">
        <v>0</v>
      </c>
      <c r="I15" s="14">
        <f t="shared" si="0"/>
        <v>2216028032</v>
      </c>
      <c r="K15" s="132">
        <v>9.6027921425883016E-4</v>
      </c>
      <c r="M15" s="49"/>
      <c r="N15" s="33"/>
      <c r="O15" s="49">
        <v>26213679887</v>
      </c>
      <c r="P15" s="33"/>
      <c r="Q15" s="49">
        <v>0</v>
      </c>
      <c r="R15" s="33">
        <v>0</v>
      </c>
      <c r="S15" s="49">
        <f t="shared" si="1"/>
        <v>26213679887</v>
      </c>
      <c r="U15" s="132">
        <v>2.0577617982362188E-3</v>
      </c>
    </row>
    <row r="16" spans="1:21" x14ac:dyDescent="0.45">
      <c r="A16" s="37" t="s">
        <v>198</v>
      </c>
      <c r="C16" s="11">
        <v>0</v>
      </c>
      <c r="E16" s="11">
        <v>22106073796</v>
      </c>
      <c r="G16" s="11">
        <v>0</v>
      </c>
      <c r="I16" s="14">
        <f t="shared" si="0"/>
        <v>22106073796</v>
      </c>
      <c r="K16" s="132">
        <v>9.5793026390609288E-3</v>
      </c>
      <c r="M16" s="49">
        <v>0</v>
      </c>
      <c r="N16" s="33"/>
      <c r="O16" s="49">
        <v>22106073796</v>
      </c>
      <c r="P16" s="33"/>
      <c r="Q16" s="49">
        <v>0</v>
      </c>
      <c r="R16" s="33">
        <v>0</v>
      </c>
      <c r="S16" s="49">
        <f t="shared" si="1"/>
        <v>22106073796</v>
      </c>
      <c r="U16" s="132">
        <v>1.7353166118793809E-3</v>
      </c>
    </row>
    <row r="17" spans="1:21" x14ac:dyDescent="0.45">
      <c r="A17" s="60" t="s">
        <v>181</v>
      </c>
      <c r="C17" s="11">
        <v>0</v>
      </c>
      <c r="E17" s="11">
        <v>5816511800</v>
      </c>
      <c r="G17" s="11">
        <v>0</v>
      </c>
      <c r="I17" s="14">
        <f t="shared" si="0"/>
        <v>5816511800</v>
      </c>
      <c r="K17" s="132">
        <v>2.5204894975945926E-3</v>
      </c>
      <c r="M17" s="49">
        <v>0</v>
      </c>
      <c r="N17" s="33"/>
      <c r="O17" s="49">
        <v>13824616600</v>
      </c>
      <c r="P17" s="33"/>
      <c r="Q17" s="49">
        <v>0</v>
      </c>
      <c r="R17" s="33">
        <v>0</v>
      </c>
      <c r="S17" s="49">
        <f t="shared" si="1"/>
        <v>13824616600</v>
      </c>
      <c r="U17" s="132">
        <v>1.0852260360763092E-3</v>
      </c>
    </row>
    <row r="18" spans="1:21" x14ac:dyDescent="0.45">
      <c r="A18" s="37" t="s">
        <v>120</v>
      </c>
      <c r="C18" s="11">
        <v>0</v>
      </c>
      <c r="E18" s="11">
        <v>1845582668</v>
      </c>
      <c r="G18" s="11">
        <v>0</v>
      </c>
      <c r="I18" s="14">
        <f t="shared" si="0"/>
        <v>1845582668</v>
      </c>
      <c r="K18" s="132">
        <v>7.9975282292672517E-4</v>
      </c>
      <c r="M18" s="49">
        <v>0</v>
      </c>
      <c r="N18" s="33"/>
      <c r="O18" s="49">
        <v>8131732522</v>
      </c>
      <c r="P18" s="33"/>
      <c r="Q18" s="49">
        <v>0</v>
      </c>
      <c r="R18" s="33">
        <v>0</v>
      </c>
      <c r="S18" s="49">
        <f t="shared" si="1"/>
        <v>8131732522</v>
      </c>
      <c r="U18" s="132">
        <v>6.3833725785081578E-4</v>
      </c>
    </row>
    <row r="19" spans="1:21" x14ac:dyDescent="0.45">
      <c r="A19" s="37" t="s">
        <v>111</v>
      </c>
      <c r="C19" s="11">
        <v>0</v>
      </c>
      <c r="E19" s="11">
        <v>-83581009</v>
      </c>
      <c r="G19" s="11">
        <v>0</v>
      </c>
      <c r="I19" s="14">
        <f t="shared" si="0"/>
        <v>-83581009</v>
      </c>
      <c r="K19" s="132">
        <v>-3.6218452334758284E-5</v>
      </c>
      <c r="M19" s="49">
        <v>0</v>
      </c>
      <c r="N19" s="33"/>
      <c r="O19" s="49">
        <v>8111495766</v>
      </c>
      <c r="P19" s="33"/>
      <c r="Q19" s="49">
        <v>0</v>
      </c>
      <c r="R19" s="33">
        <v>0</v>
      </c>
      <c r="S19" s="49">
        <f t="shared" si="1"/>
        <v>8111495766</v>
      </c>
      <c r="U19" s="132">
        <v>6.3674868182499503E-4</v>
      </c>
    </row>
    <row r="20" spans="1:21" x14ac:dyDescent="0.45">
      <c r="A20" s="37" t="s">
        <v>197</v>
      </c>
      <c r="C20" s="11">
        <v>0</v>
      </c>
      <c r="E20" s="11">
        <v>-112110548</v>
      </c>
      <c r="G20" s="11">
        <v>0</v>
      </c>
      <c r="I20" s="14">
        <f t="shared" si="0"/>
        <v>-112110548</v>
      </c>
      <c r="K20" s="132">
        <v>-4.8581257722811538E-5</v>
      </c>
      <c r="M20" s="49">
        <v>0</v>
      </c>
      <c r="N20" s="33"/>
      <c r="O20" s="49">
        <v>-112110548</v>
      </c>
      <c r="P20" s="33"/>
      <c r="Q20" s="49">
        <v>0</v>
      </c>
      <c r="R20" s="33">
        <v>0</v>
      </c>
      <c r="S20" s="49">
        <f t="shared" si="1"/>
        <v>-112110548</v>
      </c>
      <c r="U20" s="132">
        <v>-8.8006263847044257E-6</v>
      </c>
    </row>
    <row r="21" spans="1:21" ht="21" x14ac:dyDescent="0.45">
      <c r="A21" s="120" t="s">
        <v>159</v>
      </c>
      <c r="C21" s="36">
        <v>0</v>
      </c>
      <c r="E21" s="36">
        <f>SUM(E10:E20)</f>
        <v>112051023502</v>
      </c>
      <c r="G21" s="36">
        <f>SUM(G10:G20)</f>
        <v>58110865864</v>
      </c>
      <c r="I21" s="36">
        <f>SUM(I10:I20)</f>
        <v>170161889366</v>
      </c>
      <c r="K21" s="134">
        <f>SUM(K10:K20)</f>
        <v>7.3736849470133634E-2</v>
      </c>
      <c r="M21" s="36">
        <f>SUM(M10:M20)</f>
        <v>0</v>
      </c>
      <c r="O21" s="36">
        <f>SUM(O10:O20)</f>
        <v>675177850328</v>
      </c>
      <c r="Q21" s="36">
        <f>SUM(Q10:Q20)</f>
        <v>58110865864</v>
      </c>
      <c r="S21" s="36">
        <f>SUM(S10:S20)</f>
        <v>733288716192</v>
      </c>
      <c r="U21" s="106">
        <f>SUM(U10:U20)</f>
        <v>5.7562826499834338E-2</v>
      </c>
    </row>
  </sheetData>
  <sortState ref="A10:U20">
    <sortCondition descending="1" ref="S10:S20"/>
  </sortState>
  <mergeCells count="15">
    <mergeCell ref="A1:U1"/>
    <mergeCell ref="A2:U2"/>
    <mergeCell ref="A3:U3"/>
    <mergeCell ref="S7:U7"/>
    <mergeCell ref="Q7:Q8"/>
    <mergeCell ref="O7:O8"/>
    <mergeCell ref="M7:M8"/>
    <mergeCell ref="A5:U5"/>
    <mergeCell ref="C6:K6"/>
    <mergeCell ref="M6:U6"/>
    <mergeCell ref="E7:E8"/>
    <mergeCell ref="G7:G8"/>
    <mergeCell ref="C7:C8"/>
    <mergeCell ref="A7:A8"/>
    <mergeCell ref="I7:K7"/>
  </mergeCells>
  <pageMargins left="0.39" right="0.39" top="0.39" bottom="0.39" header="0" footer="0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سپرده </vt:lpstr>
      <vt:lpstr>اوراق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سایر درآمدها</vt:lpstr>
      <vt:lpstr>مبالغ تخصیصی اوراق</vt:lpstr>
      <vt:lpstr>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'سود اوراق بهادار'!Print_Area</vt:lpstr>
      <vt:lpstr>'سود سپرده بانکی'!Print_Area</vt:lpstr>
      <vt:lpstr>'سود سهام'!Print_Area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آقای آقاتقی</cp:lastModifiedBy>
  <cp:lastPrinted>2025-05-24T12:55:22Z</cp:lastPrinted>
  <dcterms:created xsi:type="dcterms:W3CDTF">2024-08-28T07:34:27Z</dcterms:created>
  <dcterms:modified xsi:type="dcterms:W3CDTF">2025-11-30T14:39:19Z</dcterms:modified>
</cp:coreProperties>
</file>