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دی1404\"/>
    </mc:Choice>
  </mc:AlternateContent>
  <xr:revisionPtr revIDLastSave="0" documentId="13_ncr:1_{D327F3B6-6C2C-495B-88C5-44ACB32B305C}" xr6:coauthVersionLast="47" xr6:coauthVersionMax="47" xr10:uidLastSave="{00000000-0000-0000-0000-000000000000}"/>
  <bookViews>
    <workbookView xWindow="28680" yWindow="-120" windowWidth="29040" windowHeight="15720" tabRatio="98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سهام" sheetId="24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externalReferences>
    <externalReference r:id="rId21"/>
  </externalReferences>
  <definedNames>
    <definedName name="_xlnm._FilterDatabase" localSheetId="3" hidden="1">اوراق!$A$10:$AK$26</definedName>
    <definedName name="_xlnm._FilterDatabase" localSheetId="18" hidden="1">'درآمد ناشی از فروش'!$S$14:$AI$14</definedName>
    <definedName name="_xlnm._FilterDatabase" localSheetId="1" hidden="1">سهام!#REF!</definedName>
    <definedName name="_xlnm._FilterDatabase" localSheetId="16" hidden="1">'سود اوراق بهادار'!$A$9:$S$28</definedName>
    <definedName name="_xlnm.Print_Area" localSheetId="3">اوراق!$A$1:$AK$28</definedName>
    <definedName name="_xlnm.Print_Area" localSheetId="6">'تعدیل قیمت'!$A$1:$N$20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اوراق'!$A$1:$U$39</definedName>
    <definedName name="_xlnm.Print_Area" localSheetId="8">'درآمد سرمایه گذاری در سهام'!$A$1:$V$14</definedName>
    <definedName name="_xlnm.Print_Area" localSheetId="9">'درآمد سرمایه گذاری در صندوق'!$A$1:$U$25</definedName>
    <definedName name="_xlnm.Print_Area" localSheetId="12">'درآمد سرمایه گذاری در کالایی'!$A$1:$U$11</definedName>
    <definedName name="_xlnm.Print_Area" localSheetId="19">'درآمد ناشی از تغییر قیمت اوراق'!$A$1:$R$37</definedName>
    <definedName name="_xlnm.Print_Area" localSheetId="18">'درآمد ناشی از فروش'!$A$1:$Q$32</definedName>
    <definedName name="_xlnm.Print_Area" localSheetId="13">'سایر درآمدها'!$A$1:$E$11</definedName>
    <definedName name="_xlnm.Print_Area" localSheetId="4">'سپرده '!$A$1:$K$11</definedName>
    <definedName name="_xlnm.Print_Area" localSheetId="1">سهام!$A$1:$Y$12</definedName>
    <definedName name="_xlnm.Print_Area" localSheetId="16">'سود اوراق بهادار'!$A$1:$S$35</definedName>
    <definedName name="_xlnm.Print_Area" localSheetId="17">'سود سپرده بانکی'!$A$1:$N$11</definedName>
    <definedName name="_xlnm.Print_Area" localSheetId="15">'سود سهام'!$A$1:$S$11</definedName>
    <definedName name="_xlnm.Print_Area" localSheetId="0">'صورت وضعیت'!$A$1:$C$19</definedName>
    <definedName name="_xlnm.Print_Area" localSheetId="5">کالایی!$A$1:$Y$12</definedName>
    <definedName name="_xlnm.Print_Area" localSheetId="14">'مبالغ تخصیصی اوراق'!$A$1:$H$19</definedName>
    <definedName name="_xlnm.Print_Area" localSheetId="2">'واحدهای صندوق'!$A$1:$Y$23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1" l="1"/>
  <c r="G37" i="21"/>
  <c r="I37" i="21"/>
  <c r="M37" i="21"/>
  <c r="O37" i="21"/>
  <c r="Q37" i="21"/>
  <c r="Q31" i="19"/>
  <c r="Q23" i="10" l="1"/>
  <c r="O23" i="10"/>
  <c r="G23" i="10"/>
  <c r="O9" i="19"/>
  <c r="Q9" i="19" s="1"/>
  <c r="I13" i="19"/>
  <c r="I9" i="19"/>
  <c r="I15" i="19"/>
  <c r="I16" i="19"/>
  <c r="I10" i="19"/>
  <c r="I22" i="19"/>
  <c r="I29" i="19"/>
  <c r="I25" i="19"/>
  <c r="I28" i="19"/>
  <c r="I12" i="19"/>
  <c r="I18" i="19"/>
  <c r="I20" i="19"/>
  <c r="I30" i="19"/>
  <c r="I26" i="19"/>
  <c r="I27" i="19"/>
  <c r="I11" i="19"/>
  <c r="I23" i="19"/>
  <c r="I17" i="19"/>
  <c r="I21" i="19"/>
  <c r="I24" i="19"/>
  <c r="I14" i="19"/>
  <c r="Q13" i="19"/>
  <c r="Q15" i="19"/>
  <c r="Q16" i="19"/>
  <c r="Q10" i="19"/>
  <c r="Q22" i="19"/>
  <c r="Q29" i="19"/>
  <c r="Q25" i="19"/>
  <c r="Q28" i="19"/>
  <c r="Q12" i="19"/>
  <c r="Q18" i="19"/>
  <c r="Q20" i="19"/>
  <c r="Q30" i="19"/>
  <c r="Q26" i="19"/>
  <c r="Q27" i="19"/>
  <c r="Q11" i="19"/>
  <c r="Q23" i="19"/>
  <c r="Q17" i="19"/>
  <c r="Q21" i="19"/>
  <c r="Q24" i="19"/>
  <c r="Q14" i="19"/>
  <c r="I19" i="19"/>
  <c r="Q19" i="21"/>
  <c r="Q10" i="21"/>
  <c r="Q24" i="21"/>
  <c r="Q25" i="21"/>
  <c r="Q9" i="21"/>
  <c r="Q17" i="21"/>
  <c r="Q21" i="21"/>
  <c r="Q16" i="21"/>
  <c r="Q12" i="21"/>
  <c r="Q29" i="21"/>
  <c r="Q11" i="21"/>
  <c r="Q15" i="21"/>
  <c r="Q18" i="21"/>
  <c r="Q33" i="21"/>
  <c r="Q30" i="21"/>
  <c r="Q26" i="21"/>
  <c r="Q34" i="21"/>
  <c r="Q20" i="21"/>
  <c r="Q13" i="21"/>
  <c r="Q23" i="21"/>
  <c r="Q31" i="21"/>
  <c r="Q35" i="21"/>
  <c r="Q32" i="21"/>
  <c r="Q36" i="21"/>
  <c r="Q22" i="21"/>
  <c r="Q14" i="21"/>
  <c r="I19" i="21"/>
  <c r="I10" i="21"/>
  <c r="I24" i="21"/>
  <c r="I25" i="21"/>
  <c r="I9" i="21"/>
  <c r="I17" i="21"/>
  <c r="I21" i="21"/>
  <c r="I16" i="21"/>
  <c r="I12" i="21"/>
  <c r="I29" i="21"/>
  <c r="I11" i="21"/>
  <c r="I15" i="21"/>
  <c r="I18" i="21"/>
  <c r="I33" i="21"/>
  <c r="I30" i="21"/>
  <c r="I26" i="21"/>
  <c r="I34" i="21"/>
  <c r="I20" i="21"/>
  <c r="I13" i="21"/>
  <c r="I23" i="21"/>
  <c r="I31" i="21"/>
  <c r="I35" i="21"/>
  <c r="I32" i="21"/>
  <c r="I36" i="21"/>
  <c r="I22" i="21"/>
  <c r="I14" i="21"/>
  <c r="I34" i="17"/>
  <c r="K34" i="17"/>
  <c r="M34" i="17"/>
  <c r="O34" i="17"/>
  <c r="Q34" i="17"/>
  <c r="S34" i="17"/>
  <c r="Q13" i="9"/>
  <c r="S10" i="9"/>
  <c r="S13" i="9" s="1"/>
  <c r="E10" i="14"/>
  <c r="I35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10" i="11"/>
  <c r="I10" i="9"/>
  <c r="S11" i="9"/>
  <c r="S12" i="9"/>
  <c r="M13" i="9"/>
  <c r="O13" i="9"/>
  <c r="I11" i="10"/>
  <c r="I12" i="10"/>
  <c r="I13" i="10"/>
  <c r="I14" i="10"/>
  <c r="I15" i="10"/>
  <c r="I16" i="10"/>
  <c r="I17" i="10"/>
  <c r="I18" i="10"/>
  <c r="I19" i="10"/>
  <c r="I20" i="10"/>
  <c r="I21" i="10"/>
  <c r="I22" i="10"/>
  <c r="I10" i="10"/>
  <c r="E10" i="10"/>
  <c r="W11" i="25"/>
  <c r="U11" i="25"/>
  <c r="G11" i="25"/>
  <c r="E11" i="25"/>
  <c r="Y10" i="25"/>
  <c r="Y11" i="25" s="1"/>
  <c r="E11" i="2"/>
  <c r="G11" i="2"/>
  <c r="K11" i="2"/>
  <c r="O11" i="2"/>
  <c r="U11" i="2"/>
  <c r="W11" i="2"/>
  <c r="Y10" i="2"/>
  <c r="Y11" i="2" s="1"/>
  <c r="M31" i="19"/>
  <c r="E31" i="19"/>
  <c r="G31" i="19"/>
  <c r="Q19" i="19"/>
  <c r="G10" i="13"/>
  <c r="Q35" i="11"/>
  <c r="O35" i="11"/>
  <c r="M35" i="11"/>
  <c r="S10" i="26"/>
  <c r="S11" i="26" s="1"/>
  <c r="E13" i="8" s="1"/>
  <c r="I13" i="8" s="1"/>
  <c r="I10" i="26"/>
  <c r="I11" i="26" s="1"/>
  <c r="K13" i="8" s="1"/>
  <c r="Q11" i="26"/>
  <c r="O11" i="26"/>
  <c r="M11" i="26"/>
  <c r="G11" i="26"/>
  <c r="E11" i="26"/>
  <c r="C11" i="26"/>
  <c r="I23" i="10" l="1"/>
  <c r="I31" i="19"/>
  <c r="O31" i="19"/>
  <c r="AI27" i="5"/>
  <c r="AK25" i="5"/>
  <c r="AK22" i="5"/>
  <c r="F18" i="22" l="1"/>
  <c r="F17" i="22"/>
  <c r="E23" i="10"/>
  <c r="C13" i="9"/>
  <c r="E13" i="9"/>
  <c r="G13" i="9"/>
  <c r="O10" i="24"/>
  <c r="G10" i="18"/>
  <c r="C10" i="18" l="1"/>
  <c r="E10" i="18"/>
  <c r="I10" i="18"/>
  <c r="K10" i="18"/>
  <c r="M10" i="18"/>
  <c r="S10" i="24"/>
  <c r="E14" i="8"/>
  <c r="I14" i="8" s="1"/>
  <c r="E12" i="8"/>
  <c r="I12" i="8" s="1"/>
  <c r="C10" i="13"/>
  <c r="K12" i="8" s="1"/>
  <c r="C35" i="11"/>
  <c r="E35" i="11"/>
  <c r="G35" i="11"/>
  <c r="S10" i="11"/>
  <c r="M23" i="10"/>
  <c r="I12" i="9"/>
  <c r="I11" i="9"/>
  <c r="I13" i="9" s="1"/>
  <c r="AK19" i="5"/>
  <c r="AK10" i="5"/>
  <c r="AK15" i="5"/>
  <c r="AK11" i="5"/>
  <c r="AK21" i="5"/>
  <c r="AK17" i="5"/>
  <c r="AK18" i="5"/>
  <c r="AK24" i="5"/>
  <c r="AK26" i="5"/>
  <c r="AK16" i="5"/>
  <c r="AK12" i="5"/>
  <c r="AK20" i="5"/>
  <c r="AK14" i="5"/>
  <c r="AK23" i="5"/>
  <c r="AK13" i="5"/>
  <c r="U22" i="4"/>
  <c r="W22" i="4"/>
  <c r="Y18" i="4"/>
  <c r="Y16" i="4"/>
  <c r="Y12" i="4"/>
  <c r="Y11" i="4"/>
  <c r="M10" i="24"/>
  <c r="I10" i="24"/>
  <c r="K14" i="8"/>
  <c r="AG27" i="5"/>
  <c r="AA27" i="5"/>
  <c r="W27" i="5"/>
  <c r="S27" i="5"/>
  <c r="Q27" i="5"/>
  <c r="I10" i="23"/>
  <c r="G10" i="23"/>
  <c r="E10" i="23"/>
  <c r="K9" i="23"/>
  <c r="K10" i="23" s="1"/>
  <c r="C10" i="23"/>
  <c r="Y13" i="4"/>
  <c r="Y20" i="4"/>
  <c r="Y17" i="4"/>
  <c r="Y19" i="4"/>
  <c r="Y21" i="4"/>
  <c r="Y14" i="4"/>
  <c r="Y15" i="4"/>
  <c r="O22" i="4"/>
  <c r="K22" i="4"/>
  <c r="G22" i="4"/>
  <c r="E22" i="4"/>
  <c r="Y22" i="4" l="1"/>
  <c r="AK27" i="5"/>
  <c r="S35" i="11"/>
  <c r="E11" i="8" s="1"/>
  <c r="I11" i="8" s="1"/>
  <c r="K11" i="8"/>
  <c r="K10" i="8"/>
  <c r="S23" i="10"/>
  <c r="E10" i="8" s="1"/>
  <c r="I10" i="8" s="1"/>
  <c r="E9" i="8"/>
  <c r="I9" i="8" s="1"/>
  <c r="K9" i="8"/>
  <c r="K15" i="8" l="1"/>
  <c r="I15" i="8"/>
  <c r="E15" i="8"/>
  <c r="K12" i="9" l="1"/>
  <c r="K14" i="11"/>
  <c r="K21" i="11"/>
  <c r="K28" i="11"/>
  <c r="K15" i="11"/>
  <c r="K22" i="11"/>
  <c r="K29" i="11"/>
  <c r="K11" i="9"/>
  <c r="K16" i="11"/>
  <c r="K23" i="11"/>
  <c r="K31" i="11"/>
  <c r="K10" i="9"/>
  <c r="K17" i="11"/>
  <c r="K25" i="11"/>
  <c r="K19" i="11"/>
  <c r="K13" i="11"/>
  <c r="K20" i="11"/>
  <c r="K11" i="11"/>
  <c r="K26" i="11"/>
  <c r="K27" i="11"/>
  <c r="K30" i="11"/>
  <c r="K18" i="11"/>
  <c r="K12" i="11"/>
  <c r="K24" i="11"/>
  <c r="K32" i="11"/>
  <c r="U11" i="9"/>
  <c r="U10" i="9"/>
  <c r="U12" i="9"/>
  <c r="K20" i="10"/>
  <c r="K33" i="11"/>
  <c r="K34" i="11"/>
  <c r="U11" i="11"/>
  <c r="U17" i="11"/>
  <c r="U23" i="11"/>
  <c r="U29" i="11"/>
  <c r="U19" i="11"/>
  <c r="U31" i="11"/>
  <c r="U12" i="11"/>
  <c r="U18" i="11"/>
  <c r="U24" i="11"/>
  <c r="U30" i="11"/>
  <c r="U13" i="11"/>
  <c r="U25" i="11"/>
  <c r="U14" i="11"/>
  <c r="U20" i="11"/>
  <c r="U26" i="11"/>
  <c r="U32" i="11"/>
  <c r="U22" i="11"/>
  <c r="U28" i="11"/>
  <c r="U15" i="11"/>
  <c r="U21" i="11"/>
  <c r="U27" i="11"/>
  <c r="U33" i="11"/>
  <c r="U16" i="11"/>
  <c r="U34" i="11"/>
  <c r="K10" i="26"/>
  <c r="K11" i="26" s="1"/>
  <c r="K10" i="11"/>
  <c r="U19" i="10"/>
  <c r="U20" i="10"/>
  <c r="U17" i="10"/>
  <c r="U18" i="10"/>
  <c r="U21" i="10"/>
  <c r="U16" i="10"/>
  <c r="I9" i="13"/>
  <c r="I10" i="13" s="1"/>
  <c r="U10" i="26"/>
  <c r="U11" i="26" s="1"/>
  <c r="K19" i="10"/>
  <c r="G13" i="8"/>
  <c r="U13" i="10"/>
  <c r="U14" i="10"/>
  <c r="K13" i="10"/>
  <c r="K11" i="10"/>
  <c r="E9" i="13"/>
  <c r="E10" i="13" s="1"/>
  <c r="K18" i="10"/>
  <c r="K12" i="10"/>
  <c r="K21" i="10"/>
  <c r="K10" i="10"/>
  <c r="K14" i="10"/>
  <c r="K17" i="10"/>
  <c r="K22" i="10"/>
  <c r="K16" i="10"/>
  <c r="K15" i="10"/>
  <c r="U10" i="11"/>
  <c r="G9" i="8"/>
  <c r="U15" i="10"/>
  <c r="U11" i="10"/>
  <c r="U10" i="10"/>
  <c r="U12" i="10"/>
  <c r="U22" i="10"/>
  <c r="U13" i="9" l="1"/>
  <c r="K23" i="10"/>
  <c r="U23" i="10"/>
  <c r="K35" i="11"/>
  <c r="U35" i="11"/>
  <c r="K13" i="9"/>
  <c r="A3" i="8"/>
  <c r="C8" i="6" l="1"/>
  <c r="G10" i="8" l="1"/>
  <c r="G11" i="8"/>
  <c r="G14" i="8"/>
  <c r="G12" i="8"/>
  <c r="G15" i="8" l="1"/>
</calcChain>
</file>

<file path=xl/sharedStrings.xml><?xml version="1.0" encoding="utf-8"?>
<sst xmlns="http://schemas.openxmlformats.org/spreadsheetml/2006/main" count="754" uniqueCount="216">
  <si>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</si>
  <si>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</si>
  <si>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</si>
  <si>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</si>
  <si>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</si>
  <si>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</si>
  <si>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</si>
  <si>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</si>
  <si>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</si>
  <si>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</si>
  <si>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</si>
  <si>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</si>
  <si>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</si>
  <si>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</si>
  <si>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</si>
  <si>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</si>
  <si>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</si>
  <si>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</si>
  <si>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</si>
  <si>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</si>
  <si>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</si>
  <si>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</si>
  <si>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</si>
  <si>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</si>
  <si>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</si>
  <si>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</si>
  <si>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</si>
  <si>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</si>
  <si>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</si>
  <si>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</si>
  <si>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</si>
  <si>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</si>
  <si>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</si>
  <si>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</si>
  <si>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</si>
  <si>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</si>
  <si>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</si>
  <si>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</si>
  <si>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</si>
  <si>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</si>
  <si>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</si>
  <si>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</si>
  <si>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</si>
  <si>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</si>
  <si>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</si>
  <si>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</si>
  <si>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</si>
  <si>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</si>
  <si>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</si>
  <si>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</si>
  <si>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</si>
  <si>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</si>
  <si>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</si>
  <si>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</si>
  <si>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</si>
  <si>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</si>
  <si>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</si>
  <si>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</si>
  <si>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</si>
  <si>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</si>
  <si>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</si>
  <si>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</si>
  <si>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</si>
  <si>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</si>
  <si>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</si>
  <si>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</si>
  <si>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</si>
  <si>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</si>
  <si>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</si>
  <si>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</si>
  <si>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</si>
  <si>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</si>
  <si>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</si>
  <si>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</si>
  <si>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</si>
  <si>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</si>
  <si>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</si>
  <si>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</si>
  <si>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</si>
  <si>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</si>
  <si>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</si>
  <si>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</si>
  <si>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</si>
  <si>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</si>
  <si>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</si>
  <si>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</si>
  <si>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</si>
  <si>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</si>
  <si>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</si>
  <si>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</si>
  <si>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</si>
  <si>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</si>
  <si>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</si>
  <si>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</si>
  <si>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</si>
  <si>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</si>
  <si>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</si>
  <si>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</si>
  <si>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</si>
  <si>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</si>
  <si>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</si>
  <si>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</si>
  <si>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</si>
  <si>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</si>
  <si>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</si>
  <si>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</si>
  <si>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</si>
  <si>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</si>
  <si>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</si>
  <si>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</si>
  <si>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</si>
  <si>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</si>
  <si>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</si>
  <si>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</si>
  <si>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</si>
  <si>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</si>
  <si>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</si>
  <si>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</si>
  <si>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</si>
  <si>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</si>
  <si>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</si>
  <si>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</si>
  <si>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</si>
  <si>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</si>
  <si>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</si>
  <si>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</si>
  <si>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</si>
  <si>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</si>
  <si>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</si>
  <si>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</si>
  <si>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</si>
  <si>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</si>
  <si>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</si>
  <si>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</si>
  <si>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</si>
  <si>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</si>
  <si>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</si>
  <si>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</si>
  <si>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</si>
  <si>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</si>
  <si>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</si>
  <si>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</si>
  <si>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</si>
  <si>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</si>
  <si>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</si>
  <si>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</si>
  <si>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</si>
  <si>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</si>
  <si>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</si>
  <si>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</si>
  <si>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</si>
  <si>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</si>
  <si>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</si>
  <si>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</si>
  <si>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مبلغ ابطال</t>
  </si>
  <si>
    <t>4-2- درآمد حاصل از سرمایه‌گذاری در سپرده بانکی و گواهی سپرده</t>
  </si>
  <si>
    <t>جمع کل</t>
  </si>
  <si>
    <t>اوراق مشارکت مرابحه پاریزشرق070228</t>
  </si>
  <si>
    <t>ح.توسعه م وص.معدنی خاورمیانه</t>
  </si>
  <si>
    <t>1404/04/31</t>
  </si>
  <si>
    <t>صندوق اهرمی جهش-واحدهای عادی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</si>
  <si>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</si>
  <si>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</si>
  <si>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</si>
  <si>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</si>
  <si>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</si>
  <si>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</si>
  <si>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</si>
  <si>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</si>
  <si>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</si>
  <si>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</si>
  <si>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</si>
  <si>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</si>
  <si>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</si>
  <si>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</si>
  <si>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</si>
  <si>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صندوق س.پشتوانه طلای جام زرین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</si>
  <si>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</si>
  <si>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</si>
  <si>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</si>
  <si>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</si>
  <si>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</si>
  <si>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</si>
  <si>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</si>
  <si>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</si>
  <si>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 xml:space="preserve"> اوراق مشارکت مرابحه عام دولت234-ش.خ070808</t>
  </si>
  <si>
    <t>تامین سرمایه ملت</t>
  </si>
  <si>
    <t>صندوق س.انارنماد ارزش-درسهام</t>
  </si>
  <si>
    <t>صندوق س.پشتوانه طلای صبا</t>
  </si>
  <si>
    <t>1407/08/29</t>
  </si>
  <si>
    <t>تأمین سرمایه ملت</t>
  </si>
  <si>
    <t>-</t>
  </si>
  <si>
    <t>تأمین سرمایه امید</t>
  </si>
  <si>
    <t>1404/09/30</t>
  </si>
  <si>
    <t>شمش نقره SilverBar</t>
  </si>
  <si>
    <t>صندوق س.كالاي زمرد بيدار</t>
  </si>
  <si>
    <t>صندوق س.پشتوانه طلازروان ویستا</t>
  </si>
  <si>
    <t>مرابحه نیان الکترونیک070917</t>
  </si>
  <si>
    <t>مرابحه هامون نایزه 080901</t>
  </si>
  <si>
    <t>1407/09/17</t>
  </si>
  <si>
    <t>1408/09/01</t>
  </si>
  <si>
    <t>2.90%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</si>
  <si>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</si>
  <si>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</si>
  <si>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</si>
  <si>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</si>
  <si>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>برای ماه منتهی به 1404/10/30</t>
  </si>
  <si>
    <t>1404/10/30</t>
  </si>
  <si>
    <t>از ابتدای سال مالی تا پایان دی 1404</t>
  </si>
  <si>
    <t>صندوق س.موج گستر ثروت-س</t>
  </si>
  <si>
    <t>-2.14%</t>
  </si>
  <si>
    <t>4.62%</t>
  </si>
  <si>
    <t>-5.00%</t>
  </si>
  <si>
    <t>5.72%</t>
  </si>
  <si>
    <t>8.55%</t>
  </si>
  <si>
    <t>6.68%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</si>
</sst>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#;\(#,###\);\-"/>
    <numFmt numFmtId="166" formatCode=";;;"/>
    <numFmt numFmtId="167" formatCode="#,###.00000;\(#,###.00000\);\-"/>
    <numFmt numFmtId="168" formatCode="#,##0.0000_);\(#,##0.0000\)"/>
    <numFmt numFmtId="169" formatCode="_ * #,##0_-_ر_ي_ا_ل_ ;_ * #,##0\-_ر_ي_ا_ل_ ;_ * &quot;-&quot;??_-_ر_ي_ا_ل_ ;_ @_ "/>
    <numFmt numFmtId="170" formatCode="0.00%;\(0.00%\);\-"/>
    <numFmt numFmtId="171" formatCode="_(* #,##0_);_(* \(#,##0\);_(* &quot;-&quot;??_);_(@_)"/>
    <numFmt numFmtId="172" formatCode="#,###.0000000;\(#,###.0000000\);\-"/>
  </numFmts>
  <fonts count="1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13">
    <xf numFmtId="0" fontId="0" fillId="0" borderId="0" xfId="0" applyAlignment="1">
      <alignment horizontal="left"/>
    </xf>
    <xf numFmtId="165" fontId="4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center" vertical="top"/>
    </xf>
    <xf numFmtId="165" fontId="6" fillId="0" borderId="9" xfId="3" applyNumberFormat="1" applyFont="1" applyFill="1" applyBorder="1" applyAlignment="1">
      <alignment horizontal="center" vertical="center" wrapText="1" readingOrder="2"/>
    </xf>
    <xf numFmtId="165" fontId="9" fillId="0" borderId="9" xfId="3" applyNumberFormat="1" applyFont="1" applyFill="1" applyBorder="1" applyAlignment="1">
      <alignment horizontal="center" vertical="center" wrapText="1" readingOrder="2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left"/>
    </xf>
    <xf numFmtId="165" fontId="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left"/>
    </xf>
    <xf numFmtId="165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4" applyNumberFormat="1" applyFont="1" applyAlignment="1">
      <alignment horizontal="left"/>
    </xf>
    <xf numFmtId="165" fontId="9" fillId="0" borderId="9" xfId="0" applyNumberFormat="1" applyFont="1" applyBorder="1" applyAlignment="1">
      <alignment horizontal="center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4" fillId="0" borderId="0" xfId="0" applyNumberFormat="1" applyFont="1" applyBorder="1" applyAlignment="1">
      <alignment horizontal="left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0" applyNumberFormat="1" applyFont="1" applyBorder="1" applyAlignment="1">
      <alignment vertical="top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top"/>
    </xf>
    <xf numFmtId="165" fontId="13" fillId="0" borderId="0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8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165" fontId="3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left"/>
    </xf>
    <xf numFmtId="165" fontId="4" fillId="0" borderId="0" xfId="0" applyNumberFormat="1" applyFont="1" applyFill="1" applyAlignment="1">
      <alignment vertical="top"/>
    </xf>
    <xf numFmtId="165" fontId="4" fillId="0" borderId="0" xfId="0" applyNumberFormat="1" applyFont="1" applyAlignment="1">
      <alignment horizontal="left" wrapText="1"/>
    </xf>
    <xf numFmtId="165" fontId="8" fillId="0" borderId="0" xfId="0" applyNumberFormat="1" applyFont="1" applyFill="1" applyAlignment="1">
      <alignment horizontal="right" vertical="center" wrapText="1" readingOrder="2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readingOrder="2"/>
    </xf>
    <xf numFmtId="165" fontId="4" fillId="0" borderId="0" xfId="1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right" vertical="top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8" xfId="1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vertical="top"/>
    </xf>
    <xf numFmtId="165" fontId="3" fillId="0" borderId="5" xfId="0" applyNumberFormat="1" applyFont="1" applyFill="1" applyBorder="1" applyAlignment="1">
      <alignment horizontal="right" vertical="top" wrapText="1"/>
    </xf>
    <xf numFmtId="165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horizontal="left"/>
    </xf>
    <xf numFmtId="165" fontId="3" fillId="0" borderId="8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170" fontId="3" fillId="0" borderId="3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/>
    </xf>
    <xf numFmtId="170" fontId="3" fillId="0" borderId="3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center" wrapText="1"/>
    </xf>
    <xf numFmtId="170" fontId="3" fillId="0" borderId="7" xfId="6" applyNumberFormat="1" applyFont="1" applyFill="1" applyBorder="1" applyAlignment="1">
      <alignment horizontal="center" vertical="center"/>
    </xf>
    <xf numFmtId="170" fontId="3" fillId="0" borderId="3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Fill="1" applyBorder="1" applyAlignment="1">
      <alignment horizontal="center" vertical="center"/>
    </xf>
    <xf numFmtId="170" fontId="3" fillId="0" borderId="8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70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horizontal="left"/>
    </xf>
    <xf numFmtId="170" fontId="3" fillId="0" borderId="8" xfId="6" applyNumberFormat="1" applyFont="1" applyFill="1" applyBorder="1" applyAlignment="1">
      <alignment horizontal="center" vertical="center"/>
    </xf>
    <xf numFmtId="170" fontId="4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left"/>
    </xf>
    <xf numFmtId="170" fontId="3" fillId="0" borderId="7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5" fontId="4" fillId="0" borderId="9" xfId="0" applyNumberFormat="1" applyFont="1" applyBorder="1" applyAlignment="1">
      <alignment horizontal="center" vertical="center" wrapText="1"/>
    </xf>
    <xf numFmtId="169" fontId="16" fillId="0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horizontal="left"/>
    </xf>
    <xf numFmtId="167" fontId="16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1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8" fillId="0" borderId="10" xfId="0" applyFont="1" applyBorder="1" applyAlignment="1">
      <alignment wrapText="1"/>
    </xf>
    <xf numFmtId="10" fontId="3" fillId="0" borderId="7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67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49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wrapText="1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9" fontId="0" fillId="0" borderId="0" xfId="1" applyNumberFormat="1" applyFont="1" applyAlignment="1">
      <alignment horizontal="left"/>
    </xf>
    <xf numFmtId="169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13" fillId="0" borderId="0" xfId="1" applyNumberFormat="1" applyFont="1" applyFill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165" fontId="8" fillId="0" borderId="0" xfId="3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30361251/Downloads/&#1578;&#1585;&#1575;&#1586;%20&#1570;&#1586;&#1605;&#1575;&#1740;&#1588;&#1740;%20&#1705;&#1604;%20-%202026-01-25T104612.37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6">
          <cell r="F6">
            <v>5712761361</v>
          </cell>
          <cell r="G6">
            <v>1344201210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B12"/>
  <sheetViews>
    <sheetView rightToLeft="1" tabSelected="1" view="pageBreakPreview" zoomScaleNormal="100" zoomScaleSheetLayoutView="100" workbookViewId="0">
      <selection sqref="A1:M1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206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6"/>
  <sheetViews>
    <sheetView rightToLeft="1" view="pageBreakPreview" zoomScale="98" zoomScaleNormal="100" zoomScaleSheetLayoutView="98" workbookViewId="0">
      <selection activeCell="K10" sqref="K10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5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6" customWidth="1"/>
    <col min="22" max="22" width="0.28515625" style="18" customWidth="1"/>
    <col min="23" max="23" width="16.140625" style="18" bestFit="1" customWidth="1"/>
    <col min="24" max="24" width="21" style="18" bestFit="1" customWidth="1"/>
    <col min="25" max="16384" width="9.140625" style="18"/>
  </cols>
  <sheetData>
    <row r="1" spans="1:26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6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6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5" spans="1:26" ht="21" x14ac:dyDescent="0.45">
      <c r="A5" s="192" t="s">
        <v>152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6" ht="21" x14ac:dyDescent="0.45">
      <c r="C6" s="181" t="s">
        <v>59</v>
      </c>
      <c r="D6" s="181"/>
      <c r="E6" s="181"/>
      <c r="F6" s="181"/>
      <c r="G6" s="181"/>
      <c r="H6" s="181"/>
      <c r="I6" s="181"/>
      <c r="J6" s="181"/>
      <c r="K6" s="181"/>
      <c r="M6" s="190" t="s">
        <v>208</v>
      </c>
      <c r="N6" s="190"/>
      <c r="O6" s="190"/>
      <c r="P6" s="190"/>
      <c r="Q6" s="190"/>
      <c r="R6" s="190"/>
      <c r="S6" s="190"/>
      <c r="T6" s="190"/>
      <c r="U6" s="190"/>
    </row>
    <row r="7" spans="1:26" ht="21" x14ac:dyDescent="0.45">
      <c r="A7" s="190" t="s">
        <v>16</v>
      </c>
      <c r="C7" s="191" t="s">
        <v>64</v>
      </c>
      <c r="D7" s="70"/>
      <c r="E7" s="191" t="s">
        <v>62</v>
      </c>
      <c r="F7" s="70"/>
      <c r="G7" s="191" t="s">
        <v>63</v>
      </c>
      <c r="H7" s="70"/>
      <c r="I7" s="193" t="s">
        <v>13</v>
      </c>
      <c r="J7" s="193"/>
      <c r="K7" s="193"/>
      <c r="M7" s="191" t="s">
        <v>64</v>
      </c>
      <c r="N7" s="70"/>
      <c r="O7" s="203" t="s">
        <v>62</v>
      </c>
      <c r="P7" s="70"/>
      <c r="Q7" s="191" t="s">
        <v>63</v>
      </c>
      <c r="R7" s="70"/>
      <c r="S7" s="193" t="s">
        <v>13</v>
      </c>
      <c r="T7" s="193"/>
      <c r="U7" s="193"/>
      <c r="W7"/>
      <c r="X7"/>
      <c r="Y7"/>
      <c r="Z7"/>
    </row>
    <row r="8" spans="1:26" ht="42" x14ac:dyDescent="0.45">
      <c r="A8" s="181"/>
      <c r="C8" s="181"/>
      <c r="E8" s="181"/>
      <c r="G8" s="181"/>
      <c r="I8" s="8" t="s">
        <v>46</v>
      </c>
      <c r="J8" s="133"/>
      <c r="K8" s="101" t="s">
        <v>52</v>
      </c>
      <c r="M8" s="181"/>
      <c r="O8" s="204"/>
      <c r="Q8" s="181"/>
      <c r="S8" s="171" t="s">
        <v>46</v>
      </c>
      <c r="T8" s="133"/>
      <c r="U8" s="104" t="s">
        <v>52</v>
      </c>
      <c r="W8"/>
      <c r="X8"/>
      <c r="Y8"/>
      <c r="Z8"/>
    </row>
    <row r="9" spans="1:26" ht="21" x14ac:dyDescent="0.45">
      <c r="A9" s="170"/>
      <c r="C9" s="14" t="s">
        <v>133</v>
      </c>
      <c r="E9" s="14" t="s">
        <v>133</v>
      </c>
      <c r="G9" s="14" t="s">
        <v>133</v>
      </c>
      <c r="I9" s="14" t="s">
        <v>133</v>
      </c>
      <c r="J9" s="125"/>
      <c r="K9" s="102"/>
      <c r="M9" s="14" t="s">
        <v>133</v>
      </c>
      <c r="O9" s="14" t="s">
        <v>133</v>
      </c>
      <c r="Q9" s="14" t="s">
        <v>133</v>
      </c>
      <c r="S9" s="14" t="s">
        <v>133</v>
      </c>
      <c r="T9" s="125"/>
      <c r="U9" s="105"/>
      <c r="W9"/>
      <c r="X9"/>
      <c r="Y9"/>
      <c r="Z9"/>
    </row>
    <row r="10" spans="1:26" x14ac:dyDescent="0.45">
      <c r="A10" s="60" t="s">
        <v>187</v>
      </c>
      <c r="C10" s="11">
        <v>0</v>
      </c>
      <c r="E10" s="11">
        <f>[1]Sheet!G6-[1]Sheet!F6</f>
        <v>-4368560151</v>
      </c>
      <c r="G10" s="11">
        <v>5911902312</v>
      </c>
      <c r="I10" s="14">
        <f>E10+G10</f>
        <v>1543342161</v>
      </c>
      <c r="K10" s="132">
        <f>I10/درآمد!$K$15</f>
        <v>4.4085710439109468E-4</v>
      </c>
      <c r="M10" s="49">
        <v>0</v>
      </c>
      <c r="N10" s="205">
        <v>0</v>
      </c>
      <c r="O10" s="205"/>
      <c r="P10" s="173"/>
      <c r="Q10" s="176">
        <v>5911902312</v>
      </c>
      <c r="R10" s="33">
        <v>21410237541</v>
      </c>
      <c r="S10" s="49">
        <v>5911902312</v>
      </c>
      <c r="U10" s="132">
        <f>S10/درآمد!$E$15</f>
        <v>3.0094729251043669E-4</v>
      </c>
      <c r="W10" s="179"/>
      <c r="X10"/>
      <c r="Y10"/>
      <c r="Z10"/>
    </row>
    <row r="11" spans="1:26" x14ac:dyDescent="0.45">
      <c r="A11" s="37" t="s">
        <v>176</v>
      </c>
      <c r="C11" s="11">
        <v>0</v>
      </c>
      <c r="E11" s="11">
        <v>-28607855400</v>
      </c>
      <c r="G11" s="11">
        <v>46760760741</v>
      </c>
      <c r="I11" s="14">
        <f t="shared" ref="I11:I22" si="0">E11+G11</f>
        <v>18152905341</v>
      </c>
      <c r="K11" s="132">
        <f>I11/درآمد!$K$15</f>
        <v>5.1853940669472172E-3</v>
      </c>
      <c r="M11" s="49">
        <v>0</v>
      </c>
      <c r="N11" s="206">
        <v>0</v>
      </c>
      <c r="O11" s="206"/>
      <c r="P11"/>
      <c r="Q11" s="177">
        <v>46760760741</v>
      </c>
      <c r="R11" s="33">
        <v>134159775176</v>
      </c>
      <c r="S11" s="49">
        <v>46760760741</v>
      </c>
      <c r="U11" s="132">
        <f>S11/درآمد!$E$15</f>
        <v>2.3803715958174432E-3</v>
      </c>
      <c r="W11" s="179"/>
      <c r="X11"/>
      <c r="Y11"/>
      <c r="Z11"/>
    </row>
    <row r="12" spans="1:26" x14ac:dyDescent="0.45">
      <c r="A12" s="60" t="s">
        <v>169</v>
      </c>
      <c r="C12" s="11">
        <v>0</v>
      </c>
      <c r="E12" s="11">
        <v>0</v>
      </c>
      <c r="G12" s="11">
        <v>0</v>
      </c>
      <c r="I12" s="14">
        <f t="shared" si="0"/>
        <v>0</v>
      </c>
      <c r="K12" s="132">
        <f>I12/درآمد!$K$15</f>
        <v>0</v>
      </c>
      <c r="M12" s="49">
        <v>0</v>
      </c>
      <c r="N12" s="206">
        <v>0</v>
      </c>
      <c r="O12" s="206"/>
      <c r="P12"/>
      <c r="Q12" s="177">
        <v>36700628323</v>
      </c>
      <c r="R12" s="33">
        <v>0</v>
      </c>
      <c r="S12" s="49">
        <v>36700628323</v>
      </c>
      <c r="U12" s="132">
        <f>S12/درآمد!$E$15</f>
        <v>1.8682573128482875E-3</v>
      </c>
      <c r="W12" s="179"/>
      <c r="X12"/>
      <c r="Y12"/>
      <c r="Z12"/>
    </row>
    <row r="13" spans="1:26" x14ac:dyDescent="0.45">
      <c r="A13" s="60" t="s">
        <v>20</v>
      </c>
      <c r="C13" s="11">
        <v>0</v>
      </c>
      <c r="E13" s="11">
        <v>217361411638</v>
      </c>
      <c r="G13" s="11">
        <v>0</v>
      </c>
      <c r="I13" s="14">
        <f t="shared" si="0"/>
        <v>217361411638</v>
      </c>
      <c r="K13" s="132">
        <f>I13/درآمد!$K$15</f>
        <v>6.2089486675462803E-2</v>
      </c>
      <c r="M13" s="49">
        <v>0</v>
      </c>
      <c r="N13" s="206">
        <v>814256815916</v>
      </c>
      <c r="O13" s="206"/>
      <c r="P13"/>
      <c r="Q13" s="177">
        <v>21410237541</v>
      </c>
      <c r="R13" s="33">
        <v>0</v>
      </c>
      <c r="S13" s="49">
        <v>835667053457</v>
      </c>
      <c r="U13" s="132">
        <f>S13/درآمد!$E$15</f>
        <v>4.2539900679275384E-2</v>
      </c>
      <c r="W13" s="179"/>
      <c r="X13"/>
      <c r="Y13"/>
      <c r="Z13"/>
    </row>
    <row r="14" spans="1:26" x14ac:dyDescent="0.45">
      <c r="A14" s="37" t="s">
        <v>160</v>
      </c>
      <c r="C14" s="11">
        <v>0</v>
      </c>
      <c r="E14" s="11">
        <v>0</v>
      </c>
      <c r="G14" s="11">
        <v>0</v>
      </c>
      <c r="I14" s="14">
        <f t="shared" si="0"/>
        <v>0</v>
      </c>
      <c r="K14" s="132">
        <f>I14/درآمد!$K$15</f>
        <v>0</v>
      </c>
      <c r="M14" s="49">
        <v>0</v>
      </c>
      <c r="N14" s="206">
        <v>0</v>
      </c>
      <c r="O14" s="206"/>
      <c r="P14"/>
      <c r="Q14" s="177">
        <v>134159775176</v>
      </c>
      <c r="R14" s="33">
        <v>0</v>
      </c>
      <c r="S14" s="49">
        <v>134159775176</v>
      </c>
      <c r="U14" s="132">
        <f>S14/درآمد!$E$15</f>
        <v>6.8294465930319476E-3</v>
      </c>
      <c r="W14" s="179"/>
      <c r="X14"/>
      <c r="Y14"/>
      <c r="Z14"/>
    </row>
    <row r="15" spans="1:26" x14ac:dyDescent="0.45">
      <c r="A15" s="60" t="s">
        <v>19</v>
      </c>
      <c r="C15" s="11">
        <v>0</v>
      </c>
      <c r="E15" s="11">
        <v>42456160484</v>
      </c>
      <c r="G15" s="11">
        <v>0</v>
      </c>
      <c r="I15" s="14">
        <f t="shared" si="0"/>
        <v>42456160484</v>
      </c>
      <c r="K15" s="132">
        <f>I15/درآمد!$K$15</f>
        <v>1.2127641198120459E-2</v>
      </c>
      <c r="M15" s="49">
        <v>0</v>
      </c>
      <c r="N15" s="206">
        <v>172125611153</v>
      </c>
      <c r="O15" s="206"/>
      <c r="P15"/>
      <c r="Q15" s="177">
        <v>0</v>
      </c>
      <c r="R15" s="33">
        <v>0</v>
      </c>
      <c r="S15" s="49">
        <v>172125611153</v>
      </c>
      <c r="U15" s="132">
        <f>S15/درآمد!$E$15</f>
        <v>8.7621097092646909E-3</v>
      </c>
      <c r="W15" s="179"/>
      <c r="X15"/>
      <c r="Y15"/>
      <c r="Z15"/>
    </row>
    <row r="16" spans="1:26" x14ac:dyDescent="0.45">
      <c r="A16" s="37" t="s">
        <v>119</v>
      </c>
      <c r="C16" s="11">
        <v>0</v>
      </c>
      <c r="E16" s="11">
        <v>18530780950</v>
      </c>
      <c r="G16" s="11">
        <v>0</v>
      </c>
      <c r="I16" s="14">
        <f t="shared" si="0"/>
        <v>18530780950</v>
      </c>
      <c r="K16" s="132">
        <f>I16/درآمد!$K$15</f>
        <v>5.2933345813797536E-3</v>
      </c>
      <c r="M16" s="49">
        <v>0</v>
      </c>
      <c r="N16" s="206">
        <v>70639265487</v>
      </c>
      <c r="O16" s="206"/>
      <c r="P16"/>
      <c r="Q16" s="177">
        <v>0</v>
      </c>
      <c r="R16" s="33">
        <v>36700628323</v>
      </c>
      <c r="S16" s="49">
        <v>70639265487</v>
      </c>
      <c r="U16" s="132">
        <f>S16/درآمد!$E$15</f>
        <v>3.5959145755990601E-3</v>
      </c>
      <c r="W16" s="179"/>
      <c r="X16"/>
      <c r="Y16"/>
      <c r="Z16"/>
    </row>
    <row r="17" spans="1:26" x14ac:dyDescent="0.45">
      <c r="A17" s="37" t="s">
        <v>111</v>
      </c>
      <c r="C17" s="11">
        <v>0</v>
      </c>
      <c r="E17" s="11">
        <v>6127713768</v>
      </c>
      <c r="G17" s="11">
        <v>0</v>
      </c>
      <c r="I17" s="14">
        <f t="shared" si="0"/>
        <v>6127713768</v>
      </c>
      <c r="K17" s="132">
        <f>I17/درآمد!$K$15</f>
        <v>1.7503870603441153E-3</v>
      </c>
      <c r="M17" s="49">
        <v>0</v>
      </c>
      <c r="N17" s="206">
        <v>30996439056</v>
      </c>
      <c r="O17" s="206"/>
      <c r="P17"/>
      <c r="Q17" s="177">
        <v>0</v>
      </c>
      <c r="R17" s="33">
        <v>0</v>
      </c>
      <c r="S17" s="49">
        <v>30996439056</v>
      </c>
      <c r="U17" s="132">
        <f>S17/درآمد!$E$15</f>
        <v>1.5778837198363971E-3</v>
      </c>
      <c r="W17" s="179"/>
      <c r="X17"/>
      <c r="Y17"/>
      <c r="Z17"/>
    </row>
    <row r="18" spans="1:26" x14ac:dyDescent="0.45">
      <c r="A18" s="60" t="s">
        <v>120</v>
      </c>
      <c r="C18" s="11">
        <v>0</v>
      </c>
      <c r="E18" s="11">
        <v>8728593254</v>
      </c>
      <c r="G18" s="11">
        <v>0</v>
      </c>
      <c r="I18" s="14">
        <f t="shared" si="0"/>
        <v>8728593254</v>
      </c>
      <c r="K18" s="132">
        <f>I18/درآمد!$K$15</f>
        <v>2.493330671970208E-3</v>
      </c>
      <c r="M18" s="49">
        <v>0</v>
      </c>
      <c r="N18" s="206">
        <v>25588919031</v>
      </c>
      <c r="O18" s="206"/>
      <c r="P18"/>
      <c r="Q18" s="177">
        <v>0</v>
      </c>
      <c r="R18" s="33">
        <v>0</v>
      </c>
      <c r="S18" s="49">
        <v>25588919031</v>
      </c>
      <c r="U18" s="132">
        <f>S18/درآمد!$E$15</f>
        <v>1.3026121702005952E-3</v>
      </c>
      <c r="W18" s="179"/>
      <c r="X18"/>
      <c r="Y18"/>
      <c r="Z18"/>
    </row>
    <row r="19" spans="1:26" x14ac:dyDescent="0.45">
      <c r="A19" s="37" t="s">
        <v>188</v>
      </c>
      <c r="C19" s="11">
        <v>0</v>
      </c>
      <c r="E19" s="11">
        <v>61192225108</v>
      </c>
      <c r="G19" s="11">
        <v>0</v>
      </c>
      <c r="I19" s="14">
        <f t="shared" si="0"/>
        <v>61192225108</v>
      </c>
      <c r="K19" s="132">
        <f>I19/درآمد!$K$15</f>
        <v>1.7479615249337391E-2</v>
      </c>
      <c r="M19" s="49">
        <v>0</v>
      </c>
      <c r="N19" s="206">
        <v>135226467235</v>
      </c>
      <c r="O19" s="206"/>
      <c r="P19"/>
      <c r="Q19" s="177">
        <v>0</v>
      </c>
      <c r="R19" s="33">
        <v>0</v>
      </c>
      <c r="S19" s="49">
        <v>135226467235</v>
      </c>
      <c r="U19" s="132">
        <f>S19/درآمد!$E$15</f>
        <v>6.8837468960743081E-3</v>
      </c>
      <c r="W19" s="179"/>
      <c r="X19"/>
      <c r="Y19"/>
      <c r="Z19"/>
    </row>
    <row r="20" spans="1:26" x14ac:dyDescent="0.45">
      <c r="A20" s="37" t="s">
        <v>196</v>
      </c>
      <c r="C20" s="11">
        <v>0</v>
      </c>
      <c r="E20" s="11">
        <v>34209988692</v>
      </c>
      <c r="G20" s="11">
        <v>0</v>
      </c>
      <c r="I20" s="14">
        <f t="shared" si="0"/>
        <v>34209988692</v>
      </c>
      <c r="K20" s="132">
        <f>I20/درآمد!$K$15</f>
        <v>9.7721146594188148E-3</v>
      </c>
      <c r="M20" s="49"/>
      <c r="N20" s="206">
        <v>58189990382</v>
      </c>
      <c r="O20" s="206"/>
      <c r="P20"/>
      <c r="Q20" s="177">
        <v>0</v>
      </c>
      <c r="R20" s="33"/>
      <c r="S20" s="49">
        <v>58189990382</v>
      </c>
      <c r="U20" s="132">
        <f>S20/درآمد!$E$15</f>
        <v>2.9621802141630601E-3</v>
      </c>
      <c r="W20" s="179"/>
      <c r="X20"/>
      <c r="Y20"/>
      <c r="Z20"/>
    </row>
    <row r="21" spans="1:26" x14ac:dyDescent="0.45">
      <c r="A21" s="60" t="s">
        <v>195</v>
      </c>
      <c r="C21" s="11">
        <v>0</v>
      </c>
      <c r="E21" s="11">
        <v>46540480325</v>
      </c>
      <c r="G21" s="11">
        <v>0</v>
      </c>
      <c r="I21" s="14">
        <f t="shared" si="0"/>
        <v>46540480325</v>
      </c>
      <c r="K21" s="132">
        <f>I21/درآمد!$K$15</f>
        <v>1.329433090829054E-2</v>
      </c>
      <c r="M21" s="49">
        <v>0</v>
      </c>
      <c r="N21" s="206">
        <v>143652363288</v>
      </c>
      <c r="O21" s="206"/>
      <c r="P21"/>
      <c r="Q21" s="177">
        <v>0</v>
      </c>
      <c r="R21" s="33">
        <v>0</v>
      </c>
      <c r="S21" s="49">
        <v>143652363288</v>
      </c>
      <c r="U21" s="132">
        <f>S21/درآمد!$E$15</f>
        <v>7.3126698501930947E-3</v>
      </c>
      <c r="W21" s="179"/>
      <c r="X21"/>
      <c r="Y21"/>
      <c r="Z21"/>
    </row>
    <row r="22" spans="1:26" x14ac:dyDescent="0.45">
      <c r="A22" s="37" t="s">
        <v>209</v>
      </c>
      <c r="C22" s="11">
        <v>0</v>
      </c>
      <c r="E22" s="11">
        <v>-44995500</v>
      </c>
      <c r="G22" s="11">
        <v>0</v>
      </c>
      <c r="I22" s="14">
        <f t="shared" si="0"/>
        <v>-44995500</v>
      </c>
      <c r="K22" s="132">
        <f>I22/درآمد!$K$15</f>
        <v>-1.2853005860849739E-5</v>
      </c>
      <c r="M22" s="49">
        <v>0</v>
      </c>
      <c r="N22" s="207">
        <v>-44995499</v>
      </c>
      <c r="O22" s="207"/>
      <c r="P22"/>
      <c r="Q22" s="178">
        <v>0</v>
      </c>
      <c r="R22" s="33">
        <v>0</v>
      </c>
      <c r="S22" s="49">
        <v>-44995499</v>
      </c>
      <c r="U22" s="132">
        <f>S22/درآمد!$E$15</f>
        <v>-2.2905103779742668E-6</v>
      </c>
      <c r="W22" s="179"/>
      <c r="X22" s="174"/>
      <c r="Y22"/>
      <c r="Z22"/>
    </row>
    <row r="23" spans="1:26" ht="21" x14ac:dyDescent="0.45">
      <c r="A23" s="172" t="s">
        <v>156</v>
      </c>
      <c r="C23" s="36">
        <v>0</v>
      </c>
      <c r="E23" s="36">
        <f>SUM(E10:E22)</f>
        <v>402125943168</v>
      </c>
      <c r="G23" s="36">
        <f>SUM(G10:G22)</f>
        <v>52672663053</v>
      </c>
      <c r="I23" s="36">
        <f>SUM(I10:I22)</f>
        <v>454798606221</v>
      </c>
      <c r="K23" s="134">
        <f>SUM(K10:K22)</f>
        <v>0.12991363916980153</v>
      </c>
      <c r="M23" s="36">
        <f>SUM(M10:M22)</f>
        <v>0</v>
      </c>
      <c r="O23" s="36">
        <f>SUM(N10:O22)</f>
        <v>1450630876049</v>
      </c>
      <c r="Q23" s="36">
        <f>SUM(Q10:Q22)</f>
        <v>244943304093</v>
      </c>
      <c r="S23" s="36">
        <f>SUM(S10:S22)</f>
        <v>1695574180142</v>
      </c>
      <c r="U23" s="106">
        <f>SUM(U10:U22)</f>
        <v>8.6313750098436726E-2</v>
      </c>
      <c r="W23"/>
      <c r="X23" s="175"/>
      <c r="Y23"/>
      <c r="Z23"/>
    </row>
    <row r="24" spans="1:26" x14ac:dyDescent="0.45">
      <c r="W24"/>
      <c r="X24"/>
      <c r="Y24"/>
      <c r="Z24"/>
    </row>
    <row r="25" spans="1:26" x14ac:dyDescent="0.45">
      <c r="W25"/>
      <c r="X25"/>
      <c r="Y25"/>
      <c r="Z25"/>
    </row>
    <row r="26" spans="1:26" x14ac:dyDescent="0.45">
      <c r="W26"/>
      <c r="X26"/>
      <c r="Y26"/>
      <c r="Z26"/>
    </row>
  </sheetData>
  <mergeCells count="28">
    <mergeCell ref="N20:O20"/>
    <mergeCell ref="N21:O21"/>
    <mergeCell ref="N22:O22"/>
    <mergeCell ref="N15:O15"/>
    <mergeCell ref="N16:O16"/>
    <mergeCell ref="N17:O17"/>
    <mergeCell ref="N18:O18"/>
    <mergeCell ref="N19:O19"/>
    <mergeCell ref="N10:O10"/>
    <mergeCell ref="N11:O11"/>
    <mergeCell ref="N12:O12"/>
    <mergeCell ref="N13:O13"/>
    <mergeCell ref="N14:O14"/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41"/>
  <sheetViews>
    <sheetView rightToLeft="1" view="pageBreakPreview" zoomScale="91" zoomScaleNormal="100" zoomScaleSheetLayoutView="91" workbookViewId="0">
      <selection sqref="A1:U1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2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140625" style="18" customWidth="1"/>
    <col min="21" max="21" width="9.140625" style="135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21" customHeight="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1" ht="21" customHeight="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5" spans="1:21" ht="21" customHeight="1" x14ac:dyDescent="0.45">
      <c r="A5" s="192" t="s">
        <v>153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</row>
    <row r="6" spans="1:21" ht="21" customHeight="1" x14ac:dyDescent="0.45">
      <c r="C6" s="181" t="s">
        <v>59</v>
      </c>
      <c r="D6" s="181"/>
      <c r="E6" s="181"/>
      <c r="F6" s="181"/>
      <c r="G6" s="181"/>
      <c r="H6" s="181"/>
      <c r="I6" s="181"/>
      <c r="J6" s="181"/>
      <c r="K6" s="181"/>
      <c r="M6" s="181" t="s">
        <v>208</v>
      </c>
      <c r="N6" s="181"/>
      <c r="O6" s="181"/>
      <c r="P6" s="181"/>
      <c r="Q6" s="181"/>
      <c r="R6" s="181"/>
      <c r="S6" s="181"/>
      <c r="T6" s="181"/>
      <c r="U6" s="181"/>
    </row>
    <row r="7" spans="1:21" ht="21" customHeight="1" x14ac:dyDescent="0.45">
      <c r="A7" s="190" t="s">
        <v>65</v>
      </c>
      <c r="C7" s="191" t="s">
        <v>66</v>
      </c>
      <c r="D7" s="70"/>
      <c r="E7" s="191" t="s">
        <v>62</v>
      </c>
      <c r="F7" s="70"/>
      <c r="G7" s="191" t="s">
        <v>63</v>
      </c>
      <c r="H7" s="70"/>
      <c r="I7" s="193" t="s">
        <v>13</v>
      </c>
      <c r="J7" s="193"/>
      <c r="K7" s="193"/>
      <c r="M7" s="191" t="s">
        <v>66</v>
      </c>
      <c r="N7" s="70"/>
      <c r="O7" s="191" t="s">
        <v>62</v>
      </c>
      <c r="P7" s="70"/>
      <c r="Q7" s="191" t="s">
        <v>63</v>
      </c>
      <c r="R7" s="70"/>
      <c r="S7" s="193" t="s">
        <v>13</v>
      </c>
      <c r="T7" s="193"/>
      <c r="U7" s="193"/>
    </row>
    <row r="8" spans="1:21" ht="63" x14ac:dyDescent="0.45">
      <c r="A8" s="181"/>
      <c r="C8" s="181"/>
      <c r="E8" s="181"/>
      <c r="G8" s="181"/>
      <c r="I8" s="8" t="s">
        <v>46</v>
      </c>
      <c r="J8" s="133"/>
      <c r="K8" s="101" t="s">
        <v>52</v>
      </c>
      <c r="M8" s="181"/>
      <c r="O8" s="181"/>
      <c r="Q8" s="181"/>
      <c r="S8" s="8" t="s">
        <v>46</v>
      </c>
      <c r="T8" s="133"/>
      <c r="U8" s="101" t="s">
        <v>52</v>
      </c>
    </row>
    <row r="9" spans="1:21" ht="21" customHeight="1" x14ac:dyDescent="0.45">
      <c r="A9" s="116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37" t="s">
        <v>121</v>
      </c>
      <c r="C10" s="33">
        <v>27930116432</v>
      </c>
      <c r="D10" s="33"/>
      <c r="E10" s="33">
        <v>1359375000</v>
      </c>
      <c r="F10" s="33"/>
      <c r="G10" s="33">
        <v>-1171875000</v>
      </c>
      <c r="H10" s="33"/>
      <c r="I10" s="33">
        <f>C10+E10+G10</f>
        <v>28117616432</v>
      </c>
      <c r="J10" s="33"/>
      <c r="K10" s="131">
        <f>I10/درآمد!$K$15</f>
        <v>8.0318229332626799E-3</v>
      </c>
      <c r="L10" s="33"/>
      <c r="M10" s="33">
        <v>771341664312</v>
      </c>
      <c r="N10" s="33"/>
      <c r="O10" s="33">
        <v>-271874999</v>
      </c>
      <c r="P10" s="33"/>
      <c r="Q10" s="33">
        <v>-1171875000</v>
      </c>
      <c r="R10" s="33"/>
      <c r="S10" s="33">
        <f t="shared" ref="S10:S34" si="0">M10+O10+Q10</f>
        <v>769897914313</v>
      </c>
      <c r="U10" s="137">
        <f>S10/درآمد!$E$15</f>
        <v>3.9191901454735931E-2</v>
      </c>
    </row>
    <row r="11" spans="1:21" ht="21" customHeight="1" x14ac:dyDescent="0.45">
      <c r="A11" s="60" t="s">
        <v>95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f t="shared" ref="I11:I34" si="1">C11+E11+G11</f>
        <v>0</v>
      </c>
      <c r="J11" s="33"/>
      <c r="K11" s="131">
        <f>I11/درآمد!$K$15</f>
        <v>0</v>
      </c>
      <c r="L11" s="33"/>
      <c r="M11" s="33">
        <v>22643324384</v>
      </c>
      <c r="N11" s="33"/>
      <c r="O11" s="33">
        <v>0</v>
      </c>
      <c r="P11" s="33"/>
      <c r="Q11" s="33">
        <v>65577651640</v>
      </c>
      <c r="R11" s="33"/>
      <c r="S11" s="33">
        <f t="shared" si="0"/>
        <v>88220976024</v>
      </c>
      <c r="U11" s="137">
        <f>S11/درآمد!$E$15</f>
        <v>4.4909172168085291E-3</v>
      </c>
    </row>
    <row r="12" spans="1:21" ht="21" customHeight="1" x14ac:dyDescent="0.45">
      <c r="A12" s="60" t="s">
        <v>28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f t="shared" si="1"/>
        <v>0</v>
      </c>
      <c r="J12" s="33"/>
      <c r="K12" s="131">
        <f>I12/درآمد!$K$15</f>
        <v>0</v>
      </c>
      <c r="L12" s="33"/>
      <c r="M12" s="33">
        <v>0</v>
      </c>
      <c r="N12" s="33"/>
      <c r="O12" s="33">
        <v>0</v>
      </c>
      <c r="P12" s="33"/>
      <c r="Q12" s="33">
        <v>6467979319</v>
      </c>
      <c r="R12" s="33"/>
      <c r="S12" s="33">
        <f t="shared" si="0"/>
        <v>6467979319</v>
      </c>
      <c r="U12" s="137">
        <f>S12/درآمد!$E$15</f>
        <v>3.2925457176711007E-4</v>
      </c>
    </row>
    <row r="13" spans="1:21" ht="21" customHeight="1" x14ac:dyDescent="0.45">
      <c r="A13" s="60" t="s">
        <v>170</v>
      </c>
      <c r="C13" s="33">
        <v>77450458880</v>
      </c>
      <c r="D13" s="33"/>
      <c r="E13" s="33">
        <v>-12153387999</v>
      </c>
      <c r="F13" s="33"/>
      <c r="G13" s="33">
        <v>0</v>
      </c>
      <c r="H13" s="33"/>
      <c r="I13" s="33">
        <f t="shared" si="1"/>
        <v>65297070881</v>
      </c>
      <c r="J13" s="33"/>
      <c r="K13" s="131">
        <f>I13/درآمد!$K$15</f>
        <v>1.8652168210816944E-2</v>
      </c>
      <c r="L13" s="33"/>
      <c r="M13" s="33">
        <v>419698338527</v>
      </c>
      <c r="N13" s="33"/>
      <c r="O13" s="33">
        <v>-13842602033</v>
      </c>
      <c r="P13" s="33"/>
      <c r="Q13" s="33">
        <v>1870686034</v>
      </c>
      <c r="R13" s="33"/>
      <c r="S13" s="33">
        <f t="shared" si="0"/>
        <v>407726422528</v>
      </c>
      <c r="U13" s="137">
        <f>S13/درآمد!$E$15</f>
        <v>2.0755444942942066E-2</v>
      </c>
    </row>
    <row r="14" spans="1:21" ht="21" customHeight="1" x14ac:dyDescent="0.45">
      <c r="A14" s="37" t="s">
        <v>180</v>
      </c>
      <c r="C14" s="33">
        <v>110001660391</v>
      </c>
      <c r="D14" s="33"/>
      <c r="E14" s="33">
        <v>-18470573240</v>
      </c>
      <c r="F14" s="33"/>
      <c r="G14" s="33">
        <v>0</v>
      </c>
      <c r="H14" s="33"/>
      <c r="I14" s="33">
        <f t="shared" si="1"/>
        <v>91531087151</v>
      </c>
      <c r="J14" s="33"/>
      <c r="K14" s="131">
        <f>I14/درآمد!$K$15</f>
        <v>2.6145939029497422E-2</v>
      </c>
      <c r="L14" s="33"/>
      <c r="M14" s="33">
        <v>403696696735</v>
      </c>
      <c r="N14" s="33"/>
      <c r="O14" s="33">
        <v>-249348725855</v>
      </c>
      <c r="P14" s="33"/>
      <c r="Q14" s="33">
        <v>-65613350581</v>
      </c>
      <c r="R14" s="33"/>
      <c r="S14" s="33">
        <f t="shared" si="0"/>
        <v>88734620299</v>
      </c>
      <c r="U14" s="137">
        <f>S14/درآمد!$E$15</f>
        <v>4.5170644441673048E-3</v>
      </c>
    </row>
    <row r="15" spans="1:21" ht="21" customHeight="1" x14ac:dyDescent="0.45">
      <c r="A15" s="37" t="s">
        <v>198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f t="shared" si="1"/>
        <v>0</v>
      </c>
      <c r="J15" s="33"/>
      <c r="K15" s="131">
        <f>I15/درآمد!$K$15</f>
        <v>0</v>
      </c>
      <c r="L15" s="33"/>
      <c r="M15" s="33">
        <v>43720709260</v>
      </c>
      <c r="N15" s="33"/>
      <c r="O15" s="33">
        <v>0</v>
      </c>
      <c r="P15" s="33"/>
      <c r="Q15" s="33">
        <v>-180000000</v>
      </c>
      <c r="R15" s="33"/>
      <c r="S15" s="33">
        <f t="shared" si="0"/>
        <v>43540709260</v>
      </c>
      <c r="U15" s="137">
        <f>S15/درآمد!$E$15</f>
        <v>2.2164538374024978E-3</v>
      </c>
    </row>
    <row r="16" spans="1:21" ht="21" customHeight="1" x14ac:dyDescent="0.45">
      <c r="A16" s="60" t="s">
        <v>197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f t="shared" si="1"/>
        <v>0</v>
      </c>
      <c r="J16" s="33"/>
      <c r="K16" s="131">
        <f>I16/درآمد!$K$15</f>
        <v>0</v>
      </c>
      <c r="L16" s="33"/>
      <c r="M16" s="33">
        <v>20890860423</v>
      </c>
      <c r="N16" s="33"/>
      <c r="O16" s="33">
        <v>0</v>
      </c>
      <c r="P16" s="33"/>
      <c r="Q16" s="33">
        <v>-180000000</v>
      </c>
      <c r="R16" s="33"/>
      <c r="S16" s="33">
        <f t="shared" si="0"/>
        <v>20710860423</v>
      </c>
      <c r="U16" s="137">
        <f>S16/درآمد!$E$15</f>
        <v>1.0542930246347088E-3</v>
      </c>
    </row>
    <row r="17" spans="1:21" ht="21" customHeight="1" x14ac:dyDescent="0.45">
      <c r="A17" s="60" t="s">
        <v>34</v>
      </c>
      <c r="C17" s="33">
        <v>0</v>
      </c>
      <c r="D17" s="33"/>
      <c r="E17" s="33">
        <v>0</v>
      </c>
      <c r="F17" s="33"/>
      <c r="G17" s="33">
        <v>0</v>
      </c>
      <c r="H17" s="33"/>
      <c r="I17" s="33">
        <f t="shared" si="1"/>
        <v>0</v>
      </c>
      <c r="J17" s="33"/>
      <c r="K17" s="131">
        <f>I17/درآمد!$K$15</f>
        <v>0</v>
      </c>
      <c r="L17" s="33"/>
      <c r="M17" s="33">
        <v>156899942683</v>
      </c>
      <c r="N17" s="33"/>
      <c r="O17" s="33">
        <v>0</v>
      </c>
      <c r="P17" s="33"/>
      <c r="Q17" s="33">
        <v>74623166100</v>
      </c>
      <c r="R17" s="33"/>
      <c r="S17" s="33">
        <f t="shared" si="0"/>
        <v>231523108783</v>
      </c>
      <c r="U17" s="137">
        <f>S17/درآمد!$E$15</f>
        <v>1.1785758469048795E-2</v>
      </c>
    </row>
    <row r="18" spans="1:21" ht="21" customHeight="1" x14ac:dyDescent="0.45">
      <c r="A18" s="37" t="s">
        <v>29</v>
      </c>
      <c r="C18" s="33">
        <v>0</v>
      </c>
      <c r="D18" s="33"/>
      <c r="E18" s="33">
        <v>0</v>
      </c>
      <c r="F18" s="33"/>
      <c r="G18" s="33">
        <v>0</v>
      </c>
      <c r="H18" s="33"/>
      <c r="I18" s="33">
        <f t="shared" si="1"/>
        <v>0</v>
      </c>
      <c r="J18" s="33"/>
      <c r="K18" s="131">
        <f>I18/درآمد!$K$15</f>
        <v>0</v>
      </c>
      <c r="L18" s="33"/>
      <c r="M18" s="33">
        <v>174365525181</v>
      </c>
      <c r="N18" s="33"/>
      <c r="O18" s="33">
        <v>0</v>
      </c>
      <c r="P18" s="33"/>
      <c r="Q18" s="33">
        <v>231875000</v>
      </c>
      <c r="R18" s="33"/>
      <c r="S18" s="33">
        <f t="shared" si="0"/>
        <v>174597400181</v>
      </c>
      <c r="U18" s="137">
        <f>S18/درآمد!$E$15</f>
        <v>8.8879369263558244E-3</v>
      </c>
    </row>
    <row r="19" spans="1:21" ht="21" customHeight="1" x14ac:dyDescent="0.45">
      <c r="A19" s="60" t="s">
        <v>113</v>
      </c>
      <c r="C19" s="33">
        <v>0</v>
      </c>
      <c r="D19" s="33"/>
      <c r="E19" s="33">
        <v>0</v>
      </c>
      <c r="F19" s="33"/>
      <c r="G19" s="33">
        <v>0</v>
      </c>
      <c r="H19" s="33"/>
      <c r="I19" s="33">
        <f t="shared" si="1"/>
        <v>0</v>
      </c>
      <c r="J19" s="33"/>
      <c r="K19" s="131">
        <f>I19/درآمد!$K$15</f>
        <v>0</v>
      </c>
      <c r="L19" s="33"/>
      <c r="M19" s="33">
        <v>46415055412</v>
      </c>
      <c r="N19" s="33"/>
      <c r="O19" s="33">
        <v>0</v>
      </c>
      <c r="P19" s="33"/>
      <c r="Q19" s="33">
        <v>16675010928</v>
      </c>
      <c r="R19" s="33"/>
      <c r="S19" s="33">
        <f t="shared" si="0"/>
        <v>63090066340</v>
      </c>
      <c r="U19" s="137">
        <f>S19/درآمد!$E$15</f>
        <v>3.2116201600265607E-3</v>
      </c>
    </row>
    <row r="20" spans="1:21" ht="21" customHeight="1" x14ac:dyDescent="0.45">
      <c r="A20" s="60" t="s">
        <v>122</v>
      </c>
      <c r="C20" s="33">
        <v>53405717310</v>
      </c>
      <c r="D20" s="33"/>
      <c r="E20" s="33">
        <v>0</v>
      </c>
      <c r="F20" s="33"/>
      <c r="G20" s="33">
        <v>0</v>
      </c>
      <c r="H20" s="33"/>
      <c r="I20" s="33">
        <f t="shared" si="1"/>
        <v>53405717310</v>
      </c>
      <c r="J20" s="33"/>
      <c r="K20" s="131">
        <f>I20/درآمد!$K$15</f>
        <v>1.5255392152288881E-2</v>
      </c>
      <c r="L20" s="33"/>
      <c r="M20" s="33">
        <v>454337070929</v>
      </c>
      <c r="N20" s="33"/>
      <c r="O20" s="33">
        <v>34743837168</v>
      </c>
      <c r="P20" s="33"/>
      <c r="Q20" s="33">
        <v>1864205080</v>
      </c>
      <c r="R20" s="33"/>
      <c r="S20" s="33">
        <f t="shared" si="0"/>
        <v>490945113177</v>
      </c>
      <c r="U20" s="137">
        <f>S20/درآمد!$E$15</f>
        <v>2.4991719210574137E-2</v>
      </c>
    </row>
    <row r="21" spans="1:21" ht="21" customHeight="1" x14ac:dyDescent="0.45">
      <c r="A21" s="37" t="s">
        <v>103</v>
      </c>
      <c r="C21" s="33">
        <v>28499631853</v>
      </c>
      <c r="D21" s="33"/>
      <c r="E21" s="33">
        <v>28947731107</v>
      </c>
      <c r="F21" s="33"/>
      <c r="G21" s="33">
        <v>0</v>
      </c>
      <c r="H21" s="33"/>
      <c r="I21" s="33">
        <f t="shared" si="1"/>
        <v>57447362960</v>
      </c>
      <c r="J21" s="33"/>
      <c r="K21" s="131">
        <f>I21/درآمد!$K$15</f>
        <v>1.6409891940643892E-2</v>
      </c>
      <c r="L21" s="33"/>
      <c r="M21" s="33">
        <v>327909489983</v>
      </c>
      <c r="N21" s="33"/>
      <c r="O21" s="33">
        <v>257540206627</v>
      </c>
      <c r="P21" s="33"/>
      <c r="Q21" s="33">
        <v>151210023</v>
      </c>
      <c r="R21" s="33"/>
      <c r="S21" s="33">
        <f t="shared" si="0"/>
        <v>585600906633</v>
      </c>
      <c r="U21" s="137">
        <f>S21/درآمد!$E$15</f>
        <v>2.9810202882604459E-2</v>
      </c>
    </row>
    <row r="22" spans="1:21" ht="21" customHeight="1" x14ac:dyDescent="0.45">
      <c r="A22" s="60" t="s">
        <v>112</v>
      </c>
      <c r="C22" s="33">
        <v>0</v>
      </c>
      <c r="D22" s="33"/>
      <c r="E22" s="33">
        <v>0</v>
      </c>
      <c r="F22" s="33"/>
      <c r="G22" s="33">
        <v>0</v>
      </c>
      <c r="H22" s="33"/>
      <c r="I22" s="33">
        <f t="shared" si="1"/>
        <v>0</v>
      </c>
      <c r="J22" s="33"/>
      <c r="K22" s="131">
        <f>I22/درآمد!$K$15</f>
        <v>0</v>
      </c>
      <c r="L22" s="33"/>
      <c r="M22" s="33">
        <v>11290528897</v>
      </c>
      <c r="N22" s="33"/>
      <c r="O22" s="33">
        <v>0</v>
      </c>
      <c r="P22" s="33"/>
      <c r="Q22" s="33">
        <v>38714798700</v>
      </c>
      <c r="R22" s="33"/>
      <c r="S22" s="33">
        <f t="shared" si="0"/>
        <v>50005327597</v>
      </c>
      <c r="U22" s="137">
        <f>S22/درآمد!$E$15</f>
        <v>2.5455373172977034E-3</v>
      </c>
    </row>
    <row r="23" spans="1:21" ht="21" customHeight="1" x14ac:dyDescent="0.45">
      <c r="A23" s="60" t="s">
        <v>179</v>
      </c>
      <c r="C23" s="33">
        <v>72372711360</v>
      </c>
      <c r="D23" s="33"/>
      <c r="E23" s="33">
        <v>221681499634</v>
      </c>
      <c r="F23" s="33"/>
      <c r="G23" s="33">
        <v>0</v>
      </c>
      <c r="H23" s="33"/>
      <c r="I23" s="33">
        <f t="shared" si="1"/>
        <v>294054210994</v>
      </c>
      <c r="J23" s="33"/>
      <c r="K23" s="131">
        <f>I23/درآمد!$K$15</f>
        <v>8.3996855181372079E-2</v>
      </c>
      <c r="L23" s="33"/>
      <c r="M23" s="33">
        <v>212178666675</v>
      </c>
      <c r="N23" s="33"/>
      <c r="O23" s="33">
        <v>40117535398</v>
      </c>
      <c r="P23" s="33"/>
      <c r="Q23" s="33">
        <v>0</v>
      </c>
      <c r="R23" s="33"/>
      <c r="S23" s="33">
        <f t="shared" si="0"/>
        <v>252296202073</v>
      </c>
      <c r="U23" s="137">
        <f>S23/درآمد!$E$15</f>
        <v>1.2843219477834865E-2</v>
      </c>
    </row>
    <row r="24" spans="1:21" ht="21" customHeight="1" x14ac:dyDescent="0.45">
      <c r="A24" s="60" t="s">
        <v>171</v>
      </c>
      <c r="C24" s="33">
        <v>134465753400</v>
      </c>
      <c r="D24" s="33"/>
      <c r="E24" s="33">
        <v>0</v>
      </c>
      <c r="F24" s="33"/>
      <c r="G24" s="33">
        <v>0</v>
      </c>
      <c r="H24" s="33"/>
      <c r="I24" s="33">
        <f t="shared" si="1"/>
        <v>134465753400</v>
      </c>
      <c r="J24" s="33"/>
      <c r="K24" s="131">
        <f>I24/درآمد!$K$15</f>
        <v>3.8410265838445527E-2</v>
      </c>
      <c r="L24" s="33"/>
      <c r="M24" s="33">
        <v>699221917680</v>
      </c>
      <c r="N24" s="33"/>
      <c r="O24" s="33">
        <v>0</v>
      </c>
      <c r="P24" s="33"/>
      <c r="Q24" s="33">
        <v>0</v>
      </c>
      <c r="R24" s="33"/>
      <c r="S24" s="33">
        <f t="shared" si="0"/>
        <v>699221917680</v>
      </c>
      <c r="U24" s="137">
        <f>S24/درآمد!$E$15</f>
        <v>3.5594117068311844E-2</v>
      </c>
    </row>
    <row r="25" spans="1:21" ht="21" customHeight="1" x14ac:dyDescent="0.45">
      <c r="A25" s="37" t="s">
        <v>172</v>
      </c>
      <c r="C25" s="33">
        <v>134465753400</v>
      </c>
      <c r="D25" s="33"/>
      <c r="E25" s="33">
        <v>0</v>
      </c>
      <c r="F25" s="33"/>
      <c r="G25" s="33">
        <v>0</v>
      </c>
      <c r="H25" s="33"/>
      <c r="I25" s="33">
        <f t="shared" si="1"/>
        <v>134465753400</v>
      </c>
      <c r="J25" s="33"/>
      <c r="K25" s="131">
        <f>I25/درآمد!$K$15</f>
        <v>3.8410265838445527E-2</v>
      </c>
      <c r="L25" s="33"/>
      <c r="M25" s="33">
        <v>700553424529</v>
      </c>
      <c r="N25" s="33"/>
      <c r="O25" s="33">
        <v>0</v>
      </c>
      <c r="P25" s="33"/>
      <c r="Q25" s="33">
        <v>0</v>
      </c>
      <c r="R25" s="33"/>
      <c r="S25" s="33">
        <f t="shared" si="0"/>
        <v>700553424529</v>
      </c>
      <c r="U25" s="137">
        <f>S25/درآمد!$E$15</f>
        <v>3.5661897853585013E-2</v>
      </c>
    </row>
    <row r="26" spans="1:21" ht="21" customHeight="1" x14ac:dyDescent="0.45">
      <c r="A26" s="60" t="s">
        <v>127</v>
      </c>
      <c r="C26" s="33">
        <v>51593487420</v>
      </c>
      <c r="D26" s="33"/>
      <c r="E26" s="33">
        <v>-99945624999</v>
      </c>
      <c r="F26" s="33"/>
      <c r="G26" s="33">
        <v>0</v>
      </c>
      <c r="H26" s="33"/>
      <c r="I26" s="33">
        <f t="shared" si="1"/>
        <v>-48352137579</v>
      </c>
      <c r="J26" s="33"/>
      <c r="K26" s="131">
        <f>I26/درآمد!$K$15</f>
        <v>-1.3811832465190962E-2</v>
      </c>
      <c r="L26" s="33"/>
      <c r="M26" s="33">
        <v>422568439132</v>
      </c>
      <c r="N26" s="33"/>
      <c r="O26" s="33">
        <v>-101033124999</v>
      </c>
      <c r="P26" s="33"/>
      <c r="Q26" s="33">
        <v>0</v>
      </c>
      <c r="R26" s="33"/>
      <c r="S26" s="33">
        <f t="shared" si="0"/>
        <v>321535314133</v>
      </c>
      <c r="U26" s="137">
        <f>S26/درآمد!$E$15</f>
        <v>1.6367858791983891E-2</v>
      </c>
    </row>
    <row r="27" spans="1:21" ht="21" customHeight="1" x14ac:dyDescent="0.45">
      <c r="A27" s="60" t="s">
        <v>114</v>
      </c>
      <c r="C27" s="33">
        <v>37991306035</v>
      </c>
      <c r="D27" s="33"/>
      <c r="E27" s="33">
        <v>0</v>
      </c>
      <c r="F27" s="33"/>
      <c r="G27" s="33">
        <v>0</v>
      </c>
      <c r="H27" s="33"/>
      <c r="I27" s="33">
        <f t="shared" si="1"/>
        <v>37991306035</v>
      </c>
      <c r="J27" s="33"/>
      <c r="K27" s="131">
        <f>I27/درآمد!$K$15</f>
        <v>1.0852251428013713E-2</v>
      </c>
      <c r="L27" s="33"/>
      <c r="M27" s="33">
        <v>437925675842</v>
      </c>
      <c r="N27" s="33"/>
      <c r="O27" s="33">
        <v>197372536625</v>
      </c>
      <c r="P27" s="33"/>
      <c r="Q27" s="33">
        <v>0</v>
      </c>
      <c r="R27" s="33"/>
      <c r="S27" s="33">
        <f t="shared" si="0"/>
        <v>635298212467</v>
      </c>
      <c r="U27" s="137">
        <f>S27/درآمد!$E$15</f>
        <v>3.2340060252785824E-2</v>
      </c>
    </row>
    <row r="28" spans="1:21" ht="21" customHeight="1" x14ac:dyDescent="0.45">
      <c r="A28" s="60" t="s">
        <v>96</v>
      </c>
      <c r="C28" s="33">
        <v>67770914199</v>
      </c>
      <c r="D28" s="33"/>
      <c r="E28" s="33">
        <v>0</v>
      </c>
      <c r="F28" s="33"/>
      <c r="G28" s="33">
        <v>0</v>
      </c>
      <c r="H28" s="33"/>
      <c r="I28" s="33">
        <f t="shared" si="1"/>
        <v>67770914199</v>
      </c>
      <c r="J28" s="33"/>
      <c r="K28" s="131">
        <f>I28/درآمد!$K$15</f>
        <v>1.9358823824491157E-2</v>
      </c>
      <c r="L28" s="33"/>
      <c r="M28" s="33">
        <v>742129941672</v>
      </c>
      <c r="N28" s="33"/>
      <c r="O28" s="33">
        <v>58717808654</v>
      </c>
      <c r="P28" s="33"/>
      <c r="Q28" s="33">
        <v>0</v>
      </c>
      <c r="R28" s="33"/>
      <c r="S28" s="33">
        <f t="shared" si="0"/>
        <v>800847750326</v>
      </c>
      <c r="U28" s="137">
        <f>S28/درآمد!$E$15</f>
        <v>4.0767412831648947E-2</v>
      </c>
    </row>
    <row r="29" spans="1:21" ht="21" customHeight="1" x14ac:dyDescent="0.45">
      <c r="A29" s="60" t="s">
        <v>91</v>
      </c>
      <c r="C29" s="33">
        <v>39766161300</v>
      </c>
      <c r="D29" s="33"/>
      <c r="E29" s="33">
        <v>-74959218749</v>
      </c>
      <c r="F29" s="33"/>
      <c r="G29" s="33">
        <v>0</v>
      </c>
      <c r="H29" s="33"/>
      <c r="I29" s="33">
        <f t="shared" si="1"/>
        <v>-35193057449</v>
      </c>
      <c r="J29" s="33"/>
      <c r="K29" s="131">
        <f>I29/درآمد!$K$15</f>
        <v>-1.0052929151875599E-2</v>
      </c>
      <c r="L29" s="33"/>
      <c r="M29" s="33">
        <v>445362957010</v>
      </c>
      <c r="N29" s="33"/>
      <c r="O29" s="33">
        <v>-75502968749</v>
      </c>
      <c r="P29" s="33"/>
      <c r="Q29" s="33">
        <v>0</v>
      </c>
      <c r="R29" s="33"/>
      <c r="S29" s="33">
        <f t="shared" si="0"/>
        <v>369859988261</v>
      </c>
      <c r="U29" s="137">
        <f>S29/درآمد!$E$15</f>
        <v>1.8827841902792564E-2</v>
      </c>
    </row>
    <row r="30" spans="1:21" ht="21" customHeight="1" x14ac:dyDescent="0.45">
      <c r="A30" s="60" t="s">
        <v>31</v>
      </c>
      <c r="C30" s="33">
        <v>10216809970</v>
      </c>
      <c r="D30" s="33"/>
      <c r="E30" s="33">
        <v>2222161342</v>
      </c>
      <c r="F30" s="33"/>
      <c r="G30" s="33">
        <v>0</v>
      </c>
      <c r="H30" s="33"/>
      <c r="I30" s="33">
        <f t="shared" si="1"/>
        <v>12438971312</v>
      </c>
      <c r="J30" s="33"/>
      <c r="K30" s="131">
        <f>I30/درآمد!$K$15</f>
        <v>3.5532035687141552E-3</v>
      </c>
      <c r="L30" s="33"/>
      <c r="M30" s="33">
        <v>112243445420</v>
      </c>
      <c r="N30" s="33"/>
      <c r="O30" s="33">
        <v>11719337539</v>
      </c>
      <c r="P30" s="33"/>
      <c r="Q30" s="33">
        <v>0</v>
      </c>
      <c r="R30" s="33"/>
      <c r="S30" s="33">
        <f t="shared" si="0"/>
        <v>123962782959</v>
      </c>
      <c r="U30" s="137">
        <f>S30/درآمد!$E$15</f>
        <v>6.3103654178868216E-3</v>
      </c>
    </row>
    <row r="31" spans="1:21" ht="21" customHeight="1" x14ac:dyDescent="0.45">
      <c r="A31" s="60" t="s">
        <v>35</v>
      </c>
      <c r="C31" s="33">
        <v>12240909160</v>
      </c>
      <c r="D31" s="33"/>
      <c r="E31" s="33">
        <v>0</v>
      </c>
      <c r="F31" s="33"/>
      <c r="G31" s="33">
        <v>0</v>
      </c>
      <c r="H31" s="33"/>
      <c r="I31" s="33">
        <f t="shared" si="1"/>
        <v>12240909160</v>
      </c>
      <c r="J31" s="33"/>
      <c r="K31" s="131">
        <f>I31/درآمد!$K$15</f>
        <v>3.4966269332624205E-3</v>
      </c>
      <c r="L31" s="33"/>
      <c r="M31" s="33">
        <v>155892499622</v>
      </c>
      <c r="N31" s="33"/>
      <c r="O31" s="33">
        <v>-181249999</v>
      </c>
      <c r="P31" s="33"/>
      <c r="Q31" s="33">
        <v>0</v>
      </c>
      <c r="R31" s="33"/>
      <c r="S31" s="33">
        <f t="shared" si="0"/>
        <v>155711249623</v>
      </c>
      <c r="U31" s="137">
        <f>S31/درآمد!$E$15</f>
        <v>7.9265313454757579E-3</v>
      </c>
    </row>
    <row r="32" spans="1:21" ht="21" customHeight="1" x14ac:dyDescent="0.45">
      <c r="A32" s="60" t="s">
        <v>94</v>
      </c>
      <c r="C32" s="33">
        <v>40619731894</v>
      </c>
      <c r="D32" s="33"/>
      <c r="E32" s="33">
        <v>-74957769537</v>
      </c>
      <c r="F32" s="33"/>
      <c r="G32" s="33">
        <v>0</v>
      </c>
      <c r="H32" s="33"/>
      <c r="I32" s="33">
        <f t="shared" si="1"/>
        <v>-34338037643</v>
      </c>
      <c r="J32" s="33"/>
      <c r="K32" s="131">
        <f>I32/درآمد!$K$15</f>
        <v>-9.8086919597639311E-3</v>
      </c>
      <c r="L32" s="33"/>
      <c r="M32" s="33">
        <v>436137470281</v>
      </c>
      <c r="N32" s="33"/>
      <c r="O32" s="33">
        <v>-75501509025</v>
      </c>
      <c r="P32" s="33"/>
      <c r="Q32" s="33">
        <v>0</v>
      </c>
      <c r="R32" s="33"/>
      <c r="S32" s="33">
        <f t="shared" si="0"/>
        <v>360635961256</v>
      </c>
      <c r="U32" s="137">
        <f>S32/درآمد!$E$15</f>
        <v>1.8358289835336498E-2</v>
      </c>
    </row>
    <row r="33" spans="1:21" ht="21" customHeight="1" x14ac:dyDescent="0.45">
      <c r="A33" s="37" t="s">
        <v>105</v>
      </c>
      <c r="C33" s="33">
        <v>9280553571</v>
      </c>
      <c r="D33" s="33"/>
      <c r="E33" s="33">
        <v>9426471567</v>
      </c>
      <c r="F33" s="33"/>
      <c r="G33" s="33">
        <v>0</v>
      </c>
      <c r="H33" s="33"/>
      <c r="I33" s="33">
        <f t="shared" si="1"/>
        <v>18707025138</v>
      </c>
      <c r="J33" s="33"/>
      <c r="K33" s="131">
        <f>I33/درآمد!$K$15</f>
        <v>5.3436788953957039E-3</v>
      </c>
      <c r="L33" s="33"/>
      <c r="M33" s="33">
        <v>106733662481</v>
      </c>
      <c r="N33" s="33"/>
      <c r="O33" s="33">
        <v>83864791552</v>
      </c>
      <c r="P33" s="33"/>
      <c r="Q33" s="33">
        <v>0</v>
      </c>
      <c r="R33" s="33"/>
      <c r="S33" s="33">
        <f t="shared" si="0"/>
        <v>190598454033</v>
      </c>
      <c r="U33" s="137">
        <f>S33/درآمد!$E$15</f>
        <v>9.7024757295932577E-3</v>
      </c>
    </row>
    <row r="34" spans="1:21" ht="21" customHeight="1" x14ac:dyDescent="0.45">
      <c r="A34" s="85" t="s">
        <v>104</v>
      </c>
      <c r="C34" s="33">
        <v>61803314965</v>
      </c>
      <c r="D34" s="33"/>
      <c r="E34" s="33">
        <v>62775047497</v>
      </c>
      <c r="F34" s="33"/>
      <c r="G34" s="33">
        <v>0</v>
      </c>
      <c r="H34" s="33"/>
      <c r="I34" s="33">
        <f t="shared" si="1"/>
        <v>124578362462</v>
      </c>
      <c r="J34" s="33"/>
      <c r="K34" s="131">
        <f>I34/درآمد!$K$15</f>
        <v>3.5585923544780011E-2</v>
      </c>
      <c r="L34" s="33"/>
      <c r="M34" s="33">
        <v>710786712117</v>
      </c>
      <c r="N34" s="33"/>
      <c r="O34" s="33">
        <v>162350389766</v>
      </c>
      <c r="P34" s="33"/>
      <c r="Q34" s="33">
        <v>0</v>
      </c>
      <c r="R34" s="33"/>
      <c r="S34" s="33">
        <f t="shared" si="0"/>
        <v>873137101883</v>
      </c>
      <c r="U34" s="137">
        <f>S34/درآمد!$E$15</f>
        <v>4.4447325570439525E-2</v>
      </c>
    </row>
    <row r="35" spans="1:21" ht="21" customHeight="1" x14ac:dyDescent="0.45">
      <c r="A35" s="120" t="s">
        <v>156</v>
      </c>
      <c r="C35" s="81">
        <f>SUM(C10:C34)</f>
        <v>969874991540</v>
      </c>
      <c r="D35" s="33"/>
      <c r="E35" s="81">
        <f>SUM(E10:E34)</f>
        <v>45925711623</v>
      </c>
      <c r="F35" s="33"/>
      <c r="G35" s="81">
        <f>SUM(G10:G34)</f>
        <v>-1171875000</v>
      </c>
      <c r="H35" s="33"/>
      <c r="I35" s="81">
        <f>SUM(I10:I34)</f>
        <v>1014628828163</v>
      </c>
      <c r="J35" s="33"/>
      <c r="K35" s="106">
        <f>SUM(K10:K34)</f>
        <v>0.28982965574259956</v>
      </c>
      <c r="L35" s="33"/>
      <c r="M35" s="81">
        <f>SUM(M10:M34)</f>
        <v>8034944019187</v>
      </c>
      <c r="N35" s="33"/>
      <c r="O35" s="81">
        <f>SUM(O10:O34)</f>
        <v>330744387670</v>
      </c>
      <c r="P35" s="33"/>
      <c r="Q35" s="81">
        <f>SUM(Q10:Q34)</f>
        <v>139031357243</v>
      </c>
      <c r="R35" s="33"/>
      <c r="S35" s="81">
        <f>SUM(S10:S34)</f>
        <v>8504719764100</v>
      </c>
      <c r="U35" s="106">
        <f>SUM(U10:U34)</f>
        <v>0.43293550053604052</v>
      </c>
    </row>
    <row r="40" spans="1:21" ht="21" customHeight="1" x14ac:dyDescent="0.45">
      <c r="Q40" s="146"/>
    </row>
    <row r="41" spans="1:21" ht="21" customHeight="1" x14ac:dyDescent="0.45">
      <c r="E41" s="138"/>
      <c r="Q41" s="138"/>
    </row>
  </sheetData>
  <sortState xmlns:xlrd2="http://schemas.microsoft.com/office/spreadsheetml/2017/richdata2" ref="A10:U34">
    <sortCondition descending="1" ref="S10:S34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0"/>
  <sheetViews>
    <sheetView rightToLeft="1" view="pageBreakPreview" zoomScale="115" zoomScaleNormal="85" zoomScaleSheetLayoutView="115" workbookViewId="0">
      <selection activeCell="C10" sqref="C10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spans="1:13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</row>
    <row r="3" spans="1:13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</row>
    <row r="5" spans="1:13" ht="21" x14ac:dyDescent="0.45">
      <c r="A5" s="192" t="s">
        <v>155</v>
      </c>
      <c r="B5" s="192"/>
      <c r="C5" s="192"/>
      <c r="D5" s="192"/>
      <c r="E5" s="192"/>
      <c r="F5" s="192"/>
      <c r="G5" s="192"/>
      <c r="H5" s="192"/>
      <c r="I5" s="192"/>
    </row>
    <row r="6" spans="1:13" ht="21" x14ac:dyDescent="0.45">
      <c r="C6" s="181" t="s">
        <v>59</v>
      </c>
      <c r="D6" s="181"/>
      <c r="E6" s="181"/>
      <c r="G6" s="181" t="s">
        <v>208</v>
      </c>
      <c r="H6" s="181"/>
      <c r="I6" s="181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50" t="s">
        <v>134</v>
      </c>
      <c r="C9" s="32">
        <v>2005289979989</v>
      </c>
      <c r="D9" s="32"/>
      <c r="E9" s="89">
        <f>C9/درآمد!$K$15</f>
        <v>0.57281292274787199</v>
      </c>
      <c r="F9" s="32"/>
      <c r="G9" s="32">
        <v>8565367855915</v>
      </c>
      <c r="H9" s="32"/>
      <c r="I9" s="89">
        <f>G9/درآمد!E15</f>
        <v>0.43602281119585984</v>
      </c>
      <c r="K9" s="13"/>
      <c r="L9" s="13"/>
      <c r="M9" s="13"/>
    </row>
    <row r="10" spans="1:13" s="45" customFormat="1" ht="21" x14ac:dyDescent="0.55000000000000004">
      <c r="A10" s="35" t="s">
        <v>156</v>
      </c>
      <c r="C10" s="84">
        <f>SUM(C9)</f>
        <v>2005289979989</v>
      </c>
      <c r="D10" s="58"/>
      <c r="E10" s="149">
        <f>SUM(E9)</f>
        <v>0.57281292274787199</v>
      </c>
      <c r="F10" s="58"/>
      <c r="G10" s="84">
        <f>SUM(G9)</f>
        <v>8565367855915</v>
      </c>
      <c r="H10" s="58"/>
      <c r="I10" s="149">
        <f>SUM(I9)</f>
        <v>0.43602281119585984</v>
      </c>
      <c r="K10" s="59"/>
      <c r="L10" s="59"/>
      <c r="M10" s="59"/>
    </row>
  </sheetData>
  <sortState xmlns:xlrd2="http://schemas.microsoft.com/office/spreadsheetml/2017/richdata2"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F678-30F4-4BA1-9757-5F25AEFF1ACD}">
  <dimension ref="A1:W18"/>
  <sheetViews>
    <sheetView rightToLeft="1" view="pageBreakPreview" zoomScale="89" zoomScaleNormal="100" zoomScaleSheetLayoutView="89" workbookViewId="0">
      <selection activeCell="I11" sqref="I11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2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8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3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3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5" spans="1:23" ht="21" x14ac:dyDescent="0.45">
      <c r="A5" s="192" t="s">
        <v>204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3" ht="21" x14ac:dyDescent="0.45">
      <c r="C6" s="181" t="s">
        <v>59</v>
      </c>
      <c r="D6" s="181"/>
      <c r="E6" s="181"/>
      <c r="F6" s="181"/>
      <c r="G6" s="181"/>
      <c r="H6" s="181"/>
      <c r="I6" s="181"/>
      <c r="J6" s="181"/>
      <c r="K6" s="181"/>
      <c r="M6" s="181" t="s">
        <v>208</v>
      </c>
      <c r="N6" s="181"/>
      <c r="O6" s="181"/>
      <c r="P6" s="181"/>
      <c r="Q6" s="181"/>
      <c r="R6" s="181"/>
      <c r="S6" s="181"/>
      <c r="T6" s="181"/>
      <c r="U6" s="181"/>
    </row>
    <row r="7" spans="1:23" ht="21" x14ac:dyDescent="0.45">
      <c r="A7" s="190" t="s">
        <v>60</v>
      </c>
      <c r="C7" s="191" t="s">
        <v>61</v>
      </c>
      <c r="D7" s="70"/>
      <c r="E7" s="191" t="s">
        <v>62</v>
      </c>
      <c r="F7" s="70"/>
      <c r="G7" s="191" t="s">
        <v>63</v>
      </c>
      <c r="H7" s="70"/>
      <c r="I7" s="193" t="s">
        <v>13</v>
      </c>
      <c r="J7" s="193"/>
      <c r="K7" s="193"/>
      <c r="M7" s="191" t="s">
        <v>61</v>
      </c>
      <c r="N7" s="70"/>
      <c r="O7" s="191" t="s">
        <v>62</v>
      </c>
      <c r="P7" s="70"/>
      <c r="Q7" s="191" t="s">
        <v>63</v>
      </c>
      <c r="R7" s="70"/>
      <c r="S7" s="193" t="s">
        <v>13</v>
      </c>
      <c r="T7" s="193"/>
      <c r="U7" s="193"/>
    </row>
    <row r="8" spans="1:23" ht="42" x14ac:dyDescent="0.45">
      <c r="A8" s="181"/>
      <c r="C8" s="181"/>
      <c r="E8" s="181"/>
      <c r="G8" s="181"/>
      <c r="I8" s="163" t="s">
        <v>46</v>
      </c>
      <c r="J8" s="70"/>
      <c r="K8" s="101" t="s">
        <v>52</v>
      </c>
      <c r="M8" s="181"/>
      <c r="O8" s="181"/>
      <c r="Q8" s="181"/>
      <c r="S8" s="36" t="s">
        <v>46</v>
      </c>
      <c r="T8" s="70"/>
      <c r="U8" s="107" t="s">
        <v>52</v>
      </c>
    </row>
    <row r="9" spans="1:23" ht="21" x14ac:dyDescent="0.45">
      <c r="A9" s="160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2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08"/>
      <c r="W9" s="147"/>
    </row>
    <row r="10" spans="1:23" x14ac:dyDescent="0.45">
      <c r="A10" s="158" t="s">
        <v>194</v>
      </c>
      <c r="B10" s="129"/>
      <c r="C10" s="49">
        <v>0</v>
      </c>
      <c r="D10" s="49"/>
      <c r="E10" s="49">
        <v>109477084313</v>
      </c>
      <c r="G10" s="33">
        <v>0</v>
      </c>
      <c r="H10" s="33"/>
      <c r="I10" s="49">
        <f>C10+E10+G10</f>
        <v>109477084313</v>
      </c>
      <c r="J10" s="33"/>
      <c r="K10" s="128">
        <f>I10/درآمد!K15</f>
        <v>3.1272229585263635E-2</v>
      </c>
      <c r="L10" s="33"/>
      <c r="M10" s="33">
        <v>0</v>
      </c>
      <c r="N10" s="33"/>
      <c r="O10" s="33">
        <v>205369074977</v>
      </c>
      <c r="Q10" s="49"/>
      <c r="R10" s="11">
        <v>0</v>
      </c>
      <c r="S10" s="49">
        <f>M10+O10+Q10</f>
        <v>205369074977</v>
      </c>
      <c r="T10" s="33">
        <v>95891990664</v>
      </c>
      <c r="U10" s="128">
        <f>S10/درآمد!$E$15</f>
        <v>1.0454378949098748E-2</v>
      </c>
      <c r="W10" s="147"/>
    </row>
    <row r="11" spans="1:23" ht="21" x14ac:dyDescent="0.45">
      <c r="A11" s="164" t="s">
        <v>156</v>
      </c>
      <c r="B11" s="19"/>
      <c r="C11" s="81">
        <f>SUM(C10:C10)</f>
        <v>0</v>
      </c>
      <c r="D11" s="33"/>
      <c r="E11" s="81">
        <f>SUM(E10:E10)</f>
        <v>109477084313</v>
      </c>
      <c r="F11" s="33"/>
      <c r="G11" s="81">
        <f>SUM(G10:G10)</f>
        <v>0</v>
      </c>
      <c r="H11" s="33"/>
      <c r="I11" s="81">
        <f>SUM(I10:I10)</f>
        <v>109477084313</v>
      </c>
      <c r="J11" s="33"/>
      <c r="K11" s="130">
        <f>SUM(K10:K10)</f>
        <v>3.1272229585263635E-2</v>
      </c>
      <c r="L11" s="33"/>
      <c r="M11" s="81">
        <f>SUM(M10:M10)</f>
        <v>0</v>
      </c>
      <c r="O11" s="81">
        <f>SUM(O10:O10)</f>
        <v>205369074977</v>
      </c>
      <c r="P11" s="33"/>
      <c r="Q11" s="81">
        <f>SUM(Q10:Q10)</f>
        <v>0</v>
      </c>
      <c r="R11" s="33"/>
      <c r="S11" s="81">
        <f>SUM(S10:S10)</f>
        <v>205369074977</v>
      </c>
      <c r="T11" s="33"/>
      <c r="U11" s="106">
        <f>SUM(U10:U10)</f>
        <v>1.0454378949098748E-2</v>
      </c>
      <c r="W11" s="147"/>
    </row>
    <row r="12" spans="1:23" x14ac:dyDescent="0.45">
      <c r="K12" s="131"/>
      <c r="W12" s="147"/>
    </row>
    <row r="13" spans="1:23" x14ac:dyDescent="0.45">
      <c r="W13" s="147"/>
    </row>
    <row r="14" spans="1:23" x14ac:dyDescent="0.45">
      <c r="Q14"/>
      <c r="U14" s="132"/>
      <c r="W14" s="147"/>
    </row>
    <row r="15" spans="1:23" x14ac:dyDescent="0.45">
      <c r="U15" s="132"/>
      <c r="W15" s="147"/>
    </row>
    <row r="16" spans="1:23" x14ac:dyDescent="0.45">
      <c r="U16" s="132"/>
    </row>
    <row r="17" spans="21:21" x14ac:dyDescent="0.45">
      <c r="U17" s="132"/>
    </row>
    <row r="18" spans="21:21" x14ac:dyDescent="0.45">
      <c r="U18" s="132"/>
    </row>
  </sheetData>
  <mergeCells count="15">
    <mergeCell ref="O7:O8"/>
    <mergeCell ref="Q7:Q8"/>
    <mergeCell ref="S7:U7"/>
    <mergeCell ref="A7:A8"/>
    <mergeCell ref="C7:C8"/>
    <mergeCell ref="E7:E8"/>
    <mergeCell ref="G7:G8"/>
    <mergeCell ref="I7:K7"/>
    <mergeCell ref="M7:M8"/>
    <mergeCell ref="A1:U1"/>
    <mergeCell ref="A2:U2"/>
    <mergeCell ref="A3:U3"/>
    <mergeCell ref="A5:U5"/>
    <mergeCell ref="C6:K6"/>
    <mergeCell ref="M6:U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0"/>
  <sheetViews>
    <sheetView rightToLeft="1" view="pageBreakPreview" zoomScale="160" zoomScaleNormal="100" zoomScaleSheetLayoutView="160" workbookViewId="0">
      <selection sqref="A1:I1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80" t="s">
        <v>0</v>
      </c>
      <c r="B1" s="180"/>
      <c r="C1" s="180"/>
      <c r="D1" s="180"/>
      <c r="E1" s="180"/>
    </row>
    <row r="2" spans="1:5" ht="21.75" customHeight="1" x14ac:dyDescent="0.45">
      <c r="A2" s="180" t="s">
        <v>49</v>
      </c>
      <c r="B2" s="180"/>
      <c r="C2" s="180"/>
      <c r="D2" s="180"/>
      <c r="E2" s="180"/>
    </row>
    <row r="3" spans="1:5" ht="21.75" customHeight="1" x14ac:dyDescent="0.45">
      <c r="A3" s="180" t="s">
        <v>206</v>
      </c>
      <c r="B3" s="180"/>
      <c r="C3" s="180"/>
      <c r="D3" s="180"/>
      <c r="E3" s="180"/>
    </row>
    <row r="5" spans="1:5" ht="21.75" customHeight="1" x14ac:dyDescent="0.45">
      <c r="A5" s="192" t="s">
        <v>203</v>
      </c>
      <c r="B5" s="192"/>
      <c r="C5" s="192"/>
      <c r="D5" s="192"/>
      <c r="E5" s="192"/>
    </row>
    <row r="6" spans="1:5" ht="21.75" customHeight="1" x14ac:dyDescent="0.45">
      <c r="A6" s="27"/>
      <c r="C6" s="28" t="s">
        <v>59</v>
      </c>
      <c r="E6" s="29" t="s">
        <v>207</v>
      </c>
    </row>
    <row r="7" spans="1:5" ht="21.75" customHeight="1" x14ac:dyDescent="0.45">
      <c r="A7" s="20"/>
      <c r="C7" s="20" t="s">
        <v>144</v>
      </c>
      <c r="E7" s="20" t="s">
        <v>144</v>
      </c>
    </row>
    <row r="8" spans="1:5" ht="21.75" customHeight="1" x14ac:dyDescent="0.45">
      <c r="A8" s="151" t="s">
        <v>57</v>
      </c>
      <c r="B8" s="27"/>
      <c r="C8" s="2">
        <v>0</v>
      </c>
      <c r="D8" s="27"/>
      <c r="E8" s="2">
        <v>150773750</v>
      </c>
    </row>
    <row r="9" spans="1:5" ht="21.75" customHeight="1" x14ac:dyDescent="0.45">
      <c r="A9" s="151" t="s">
        <v>102</v>
      </c>
      <c r="B9" s="27"/>
      <c r="C9" s="2">
        <v>0</v>
      </c>
      <c r="D9" s="27"/>
      <c r="E9" s="2">
        <v>730116755</v>
      </c>
    </row>
    <row r="10" spans="1:5" ht="21.75" customHeight="1" x14ac:dyDescent="0.45">
      <c r="A10" s="35" t="s">
        <v>156</v>
      </c>
      <c r="C10" s="83">
        <v>0</v>
      </c>
      <c r="E10" s="83">
        <f>SUM(E8:E9)</f>
        <v>880890505</v>
      </c>
    </row>
  </sheetData>
  <sortState xmlns:xlrd2="http://schemas.microsoft.com/office/spreadsheetml/2017/richdata2" ref="A9:E9">
    <sortCondition descending="1" ref="E9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rightToLeft="1" view="pageBreakPreview" topLeftCell="A13" zoomScaleNormal="100" zoomScaleSheetLayoutView="100" workbookViewId="0">
      <selection sqref="A1:I1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2.140625" style="52" customWidth="1"/>
    <col min="4" max="4" width="11.42578125" style="52" bestFit="1" customWidth="1"/>
    <col min="5" max="5" width="19.710937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08" t="s">
        <v>0</v>
      </c>
      <c r="B1" s="208"/>
      <c r="C1" s="208"/>
      <c r="D1" s="208"/>
      <c r="E1" s="208"/>
      <c r="F1" s="208"/>
      <c r="G1" s="208"/>
      <c r="H1" s="208"/>
    </row>
    <row r="2" spans="1:10" ht="21" x14ac:dyDescent="0.45">
      <c r="A2" s="208" t="s">
        <v>49</v>
      </c>
      <c r="B2" s="208"/>
      <c r="C2" s="208"/>
      <c r="D2" s="208"/>
      <c r="E2" s="208"/>
      <c r="F2" s="208"/>
      <c r="G2" s="208"/>
      <c r="H2" s="208"/>
    </row>
    <row r="3" spans="1:10" ht="21" x14ac:dyDescent="0.45">
      <c r="A3" s="208" t="s">
        <v>206</v>
      </c>
      <c r="B3" s="208"/>
      <c r="C3" s="208"/>
      <c r="D3" s="208"/>
      <c r="E3" s="208"/>
      <c r="F3" s="208"/>
      <c r="G3" s="208"/>
      <c r="H3" s="208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209" t="s">
        <v>67</v>
      </c>
      <c r="B5" s="209"/>
      <c r="C5" s="209"/>
      <c r="D5" s="209"/>
      <c r="E5" s="209"/>
      <c r="F5" s="209"/>
      <c r="G5" s="209"/>
      <c r="H5" s="209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v>500000000000</v>
      </c>
      <c r="F8" s="4">
        <v>2715574410</v>
      </c>
      <c r="G8" s="95">
        <v>0.23</v>
      </c>
      <c r="H8" s="155">
        <v>0.4002</v>
      </c>
      <c r="I8" s="98"/>
      <c r="J8" s="98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9384842209</v>
      </c>
      <c r="G9" s="95">
        <v>0.23</v>
      </c>
      <c r="H9" s="155">
        <v>0.35499999999999998</v>
      </c>
      <c r="I9" s="98"/>
      <c r="J9" s="98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12032876700</v>
      </c>
      <c r="G10" s="95">
        <v>0.23</v>
      </c>
      <c r="H10" s="155">
        <v>0.36</v>
      </c>
      <c r="I10" s="98"/>
      <c r="J10" s="98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23138630130</v>
      </c>
      <c r="G11" s="95">
        <v>0.23</v>
      </c>
      <c r="H11" s="155">
        <v>0.35199999999999998</v>
      </c>
      <c r="I11" s="98"/>
      <c r="J11" s="98"/>
    </row>
    <row r="12" spans="1:10" ht="37.5" x14ac:dyDescent="0.45">
      <c r="A12" s="4" t="s">
        <v>89</v>
      </c>
      <c r="B12" s="4" t="s">
        <v>71</v>
      </c>
      <c r="C12" s="4" t="s">
        <v>157</v>
      </c>
      <c r="D12" s="25">
        <v>2000000</v>
      </c>
      <c r="E12" s="4">
        <v>2000000000000</v>
      </c>
      <c r="F12" s="4">
        <v>13687561620</v>
      </c>
      <c r="G12" s="95">
        <v>0.23</v>
      </c>
      <c r="H12" s="155">
        <v>0.35200570225715633</v>
      </c>
      <c r="I12" s="98"/>
      <c r="J12" s="98"/>
    </row>
    <row r="13" spans="1:10" ht="37.5" customHeight="1" x14ac:dyDescent="0.45">
      <c r="A13" s="4" t="s">
        <v>89</v>
      </c>
      <c r="B13" s="4" t="s">
        <v>71</v>
      </c>
      <c r="C13" s="156" t="s">
        <v>185</v>
      </c>
      <c r="D13" s="25">
        <v>4961300</v>
      </c>
      <c r="E13" s="4">
        <v>4621280708198</v>
      </c>
      <c r="F13" s="4">
        <v>16198355550</v>
      </c>
      <c r="G13" s="95">
        <v>0.23</v>
      </c>
      <c r="H13" s="155">
        <v>0.3755</v>
      </c>
      <c r="I13" s="98"/>
      <c r="J13" s="98"/>
    </row>
    <row r="14" spans="1:10" ht="44.25" customHeight="1" x14ac:dyDescent="0.45">
      <c r="A14" s="4" t="s">
        <v>89</v>
      </c>
      <c r="B14" s="4" t="s">
        <v>71</v>
      </c>
      <c r="C14" s="4" t="s">
        <v>177</v>
      </c>
      <c r="D14" s="25">
        <v>5000000</v>
      </c>
      <c r="E14" s="4">
        <v>5000000000000</v>
      </c>
      <c r="F14" s="52">
        <v>39945205470</v>
      </c>
      <c r="G14" s="95">
        <v>0.23</v>
      </c>
      <c r="H14" s="155">
        <v>0.37</v>
      </c>
      <c r="I14" s="98"/>
      <c r="J14" s="98"/>
    </row>
    <row r="15" spans="1:10" ht="34.5" customHeight="1" x14ac:dyDescent="0.45">
      <c r="A15" s="4" t="s">
        <v>89</v>
      </c>
      <c r="B15" s="4" t="s">
        <v>71</v>
      </c>
      <c r="C15" s="142" t="s">
        <v>178</v>
      </c>
      <c r="D15" s="25">
        <v>5000000</v>
      </c>
      <c r="E15" s="4">
        <v>5000000000000</v>
      </c>
      <c r="F15" s="4">
        <v>39945205470</v>
      </c>
      <c r="G15" s="95">
        <v>0.23</v>
      </c>
      <c r="H15" s="155">
        <v>0.37</v>
      </c>
      <c r="I15" s="98"/>
      <c r="J15" s="98"/>
    </row>
    <row r="16" spans="1:10" ht="37.5" customHeight="1" x14ac:dyDescent="0.45">
      <c r="A16" s="4" t="s">
        <v>186</v>
      </c>
      <c r="B16" s="4" t="s">
        <v>191</v>
      </c>
      <c r="C16" s="4" t="s">
        <v>170</v>
      </c>
      <c r="D16" s="25">
        <v>3200000</v>
      </c>
      <c r="E16" s="4">
        <v>3200000000000</v>
      </c>
      <c r="F16" s="4">
        <v>11115207360</v>
      </c>
      <c r="G16" s="95">
        <v>0.23</v>
      </c>
      <c r="H16" s="155">
        <v>0.37</v>
      </c>
      <c r="I16" s="98"/>
      <c r="J16" s="98"/>
    </row>
    <row r="17" spans="1:10" ht="34.5" customHeight="1" x14ac:dyDescent="0.45">
      <c r="A17" s="4" t="s">
        <v>190</v>
      </c>
      <c r="B17" s="4" t="s">
        <v>191</v>
      </c>
      <c r="C17" s="142" t="s">
        <v>179</v>
      </c>
      <c r="D17" s="25">
        <v>3253232</v>
      </c>
      <c r="E17" s="4">
        <v>3000000421120</v>
      </c>
      <c r="F17" s="4">
        <f>398201418*30</f>
        <v>11946042540</v>
      </c>
      <c r="G17" s="95">
        <v>0.23</v>
      </c>
      <c r="H17" s="155">
        <v>0.375</v>
      </c>
      <c r="I17" s="98"/>
      <c r="J17" s="98"/>
    </row>
    <row r="18" spans="1:10" ht="34.5" customHeight="1" x14ac:dyDescent="0.45">
      <c r="A18" s="4" t="s">
        <v>192</v>
      </c>
      <c r="B18" s="4" t="s">
        <v>191</v>
      </c>
      <c r="C18" s="142" t="s">
        <v>180</v>
      </c>
      <c r="D18" s="25">
        <v>4744704</v>
      </c>
      <c r="E18" s="4">
        <v>4374996664320</v>
      </c>
      <c r="F18" s="4">
        <f>30*647934222</f>
        <v>19438026660</v>
      </c>
      <c r="G18" s="95">
        <v>0.23</v>
      </c>
      <c r="H18" s="155">
        <v>0.375</v>
      </c>
      <c r="I18" s="98"/>
      <c r="J18" s="98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0"/>
  <sheetViews>
    <sheetView rightToLeft="1" view="pageBreakPreview" zoomScale="85" zoomScaleNormal="100" zoomScaleSheetLayoutView="85" workbookViewId="0">
      <selection sqref="A1:S1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21" customHeight="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21" customHeight="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5" spans="1:19" ht="21" customHeight="1" x14ac:dyDescent="0.45">
      <c r="A5" s="210" t="s">
        <v>61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19" ht="21" customHeight="1" x14ac:dyDescent="0.45">
      <c r="A6" s="181" t="s">
        <v>50</v>
      </c>
      <c r="I6" s="181" t="s">
        <v>59</v>
      </c>
      <c r="J6" s="181"/>
      <c r="K6" s="181"/>
      <c r="L6" s="181"/>
      <c r="M6" s="181"/>
      <c r="O6" s="181" t="s">
        <v>208</v>
      </c>
      <c r="P6" s="181"/>
      <c r="Q6" s="181"/>
      <c r="R6" s="181"/>
      <c r="S6" s="181"/>
    </row>
    <row r="7" spans="1:19" ht="63" x14ac:dyDescent="0.45">
      <c r="A7" s="181"/>
      <c r="C7" s="118" t="s">
        <v>164</v>
      </c>
      <c r="D7" s="6"/>
      <c r="E7" s="118" t="s">
        <v>165</v>
      </c>
      <c r="G7" s="118" t="s">
        <v>166</v>
      </c>
      <c r="I7" s="8" t="s">
        <v>167</v>
      </c>
      <c r="J7" s="53"/>
      <c r="K7" s="8" t="s">
        <v>74</v>
      </c>
      <c r="L7" s="53"/>
      <c r="M7" s="8" t="s">
        <v>168</v>
      </c>
      <c r="O7" s="8" t="s">
        <v>167</v>
      </c>
      <c r="P7" s="53"/>
      <c r="Q7" s="8" t="s">
        <v>74</v>
      </c>
      <c r="R7" s="53"/>
      <c r="S7" s="8" t="s">
        <v>168</v>
      </c>
    </row>
    <row r="8" spans="1:19" ht="21" customHeight="1" x14ac:dyDescent="0.45">
      <c r="A8" s="116"/>
      <c r="C8" s="119"/>
      <c r="D8" s="6"/>
      <c r="E8" s="119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163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15850164691</v>
      </c>
      <c r="P9" s="14"/>
      <c r="Q9" s="14">
        <v>0</v>
      </c>
      <c r="R9" s="14"/>
      <c r="S9" s="14">
        <v>15850164691</v>
      </c>
    </row>
    <row r="10" spans="1:19" ht="21" customHeight="1" x14ac:dyDescent="0.45">
      <c r="A10" s="99" t="s">
        <v>156</v>
      </c>
      <c r="C10" s="1"/>
      <c r="D10" s="1"/>
      <c r="E10" s="14"/>
      <c r="G10" s="116"/>
      <c r="I10" s="36">
        <f>SUM(I9)</f>
        <v>0</v>
      </c>
      <c r="J10" s="32"/>
      <c r="K10" s="36">
        <v>0</v>
      </c>
      <c r="L10" s="32"/>
      <c r="M10" s="36">
        <f>SUM(M9)</f>
        <v>0</v>
      </c>
      <c r="N10" s="32"/>
      <c r="O10" s="36">
        <f>SUM(O9)</f>
        <v>15850164691</v>
      </c>
      <c r="P10" s="32"/>
      <c r="Q10" s="36">
        <v>0</v>
      </c>
      <c r="R10" s="32"/>
      <c r="S10" s="36">
        <f>SUM(S9)</f>
        <v>15850164691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6"/>
  <sheetViews>
    <sheetView rightToLeft="1" view="pageBreakPreview" topLeftCell="A16" zoomScale="91" zoomScaleNormal="100" zoomScaleSheetLayoutView="91" workbookViewId="0">
      <selection sqref="A1:S1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21" customHeight="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21" customHeight="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5" spans="1:19" ht="21" customHeight="1" x14ac:dyDescent="0.45">
      <c r="A5" s="210" t="s">
        <v>75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19" ht="21" customHeight="1" x14ac:dyDescent="0.45">
      <c r="A6" s="181" t="s">
        <v>50</v>
      </c>
      <c r="I6" s="181" t="s">
        <v>59</v>
      </c>
      <c r="J6" s="181"/>
      <c r="K6" s="181"/>
      <c r="L6" s="181"/>
      <c r="M6" s="181"/>
      <c r="O6" s="181" t="s">
        <v>208</v>
      </c>
      <c r="P6" s="181"/>
      <c r="Q6" s="181"/>
      <c r="R6" s="181"/>
      <c r="S6" s="181"/>
    </row>
    <row r="7" spans="1:19" ht="42" x14ac:dyDescent="0.45">
      <c r="A7" s="181"/>
      <c r="C7" s="21" t="s">
        <v>76</v>
      </c>
      <c r="D7" s="6"/>
      <c r="E7" s="21" t="s">
        <v>25</v>
      </c>
      <c r="G7" s="21" t="s">
        <v>145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175</v>
      </c>
      <c r="G9" s="96">
        <v>0</v>
      </c>
      <c r="I9" s="14">
        <v>2005289979989</v>
      </c>
      <c r="J9" s="14"/>
      <c r="K9" s="6">
        <v>-1725683228</v>
      </c>
      <c r="M9" s="14">
        <v>2003564296761</v>
      </c>
      <c r="N9" s="14"/>
      <c r="O9" s="14">
        <v>8565367855915</v>
      </c>
      <c r="P9" s="14"/>
      <c r="Q9" s="52">
        <v>-7743922676</v>
      </c>
      <c r="R9" s="14"/>
      <c r="S9" s="14">
        <v>8557623933239</v>
      </c>
    </row>
    <row r="10" spans="1:19" ht="21" customHeight="1" x14ac:dyDescent="0.45">
      <c r="A10" s="1" t="s">
        <v>197</v>
      </c>
      <c r="E10" s="52" t="s">
        <v>199</v>
      </c>
      <c r="G10" s="96">
        <v>0.23</v>
      </c>
      <c r="I10" s="14">
        <v>0</v>
      </c>
      <c r="J10" s="14"/>
      <c r="K10" s="14">
        <v>0</v>
      </c>
      <c r="M10" s="14">
        <v>0</v>
      </c>
      <c r="N10" s="14"/>
      <c r="O10" s="14">
        <v>20890860423</v>
      </c>
      <c r="P10" s="14"/>
      <c r="Q10" s="14">
        <v>0</v>
      </c>
      <c r="R10" s="14"/>
      <c r="S10" s="14">
        <v>20890860423</v>
      </c>
    </row>
    <row r="11" spans="1:19" ht="21" customHeight="1" x14ac:dyDescent="0.45">
      <c r="A11" s="1" t="s">
        <v>198</v>
      </c>
      <c r="E11" s="52" t="s">
        <v>200</v>
      </c>
      <c r="G11" s="96">
        <v>0.23</v>
      </c>
      <c r="I11" s="14">
        <v>0</v>
      </c>
      <c r="J11" s="14"/>
      <c r="K11" s="14">
        <v>0</v>
      </c>
      <c r="M11" s="14">
        <v>0</v>
      </c>
      <c r="N11" s="14"/>
      <c r="O11" s="14">
        <v>43720709260</v>
      </c>
      <c r="P11" s="14"/>
      <c r="Q11" s="14">
        <v>0</v>
      </c>
      <c r="R11" s="14"/>
      <c r="S11" s="14">
        <v>43720709260</v>
      </c>
    </row>
    <row r="12" spans="1:19" ht="21" customHeight="1" x14ac:dyDescent="0.45">
      <c r="A12" s="17" t="s">
        <v>179</v>
      </c>
      <c r="C12" s="23"/>
      <c r="D12" s="6"/>
      <c r="E12" s="52" t="s">
        <v>189</v>
      </c>
      <c r="G12" s="96">
        <v>0.23</v>
      </c>
      <c r="I12" s="14">
        <v>72372711360</v>
      </c>
      <c r="K12" s="14">
        <v>0</v>
      </c>
      <c r="M12" s="14">
        <v>72372711360</v>
      </c>
      <c r="O12" s="14">
        <v>212178666675</v>
      </c>
      <c r="Q12" s="14">
        <v>0</v>
      </c>
      <c r="S12" s="14">
        <v>212178666675</v>
      </c>
    </row>
    <row r="13" spans="1:19" ht="21" customHeight="1" x14ac:dyDescent="0.45">
      <c r="A13" s="17" t="s">
        <v>180</v>
      </c>
      <c r="C13" s="23"/>
      <c r="D13" s="23"/>
      <c r="E13" s="54" t="s">
        <v>183</v>
      </c>
      <c r="F13" s="54"/>
      <c r="G13" s="96">
        <v>0.23</v>
      </c>
      <c r="I13" s="14">
        <v>110001660391</v>
      </c>
      <c r="K13" s="14">
        <v>0</v>
      </c>
      <c r="M13" s="14">
        <v>110001660391</v>
      </c>
      <c r="O13" s="14">
        <v>403696696735</v>
      </c>
      <c r="Q13" s="14">
        <v>0</v>
      </c>
      <c r="S13" s="14">
        <v>403696696735</v>
      </c>
    </row>
    <row r="14" spans="1:19" ht="21" customHeight="1" x14ac:dyDescent="0.45">
      <c r="A14" s="17" t="s">
        <v>171</v>
      </c>
      <c r="C14" s="23"/>
      <c r="D14" s="23"/>
      <c r="E14" s="54" t="s">
        <v>174</v>
      </c>
      <c r="F14" s="54"/>
      <c r="G14" s="96">
        <v>0.23</v>
      </c>
      <c r="I14" s="14">
        <v>134465753400</v>
      </c>
      <c r="J14" s="14"/>
      <c r="K14" s="14">
        <v>0</v>
      </c>
      <c r="L14" s="14"/>
      <c r="M14" s="14">
        <v>134465753400</v>
      </c>
      <c r="N14" s="14"/>
      <c r="O14" s="14">
        <v>699221917680</v>
      </c>
      <c r="P14" s="14"/>
      <c r="Q14" s="14">
        <v>0</v>
      </c>
      <c r="R14" s="14"/>
      <c r="S14" s="14">
        <v>699221917680</v>
      </c>
    </row>
    <row r="15" spans="1:19" ht="21" customHeight="1" x14ac:dyDescent="0.45">
      <c r="A15" s="17" t="s">
        <v>172</v>
      </c>
      <c r="C15" s="23"/>
      <c r="D15" s="6"/>
      <c r="E15" s="52" t="s">
        <v>174</v>
      </c>
      <c r="G15" s="96">
        <v>0.23</v>
      </c>
      <c r="I15" s="14">
        <v>134465753400</v>
      </c>
      <c r="K15" s="14">
        <v>0</v>
      </c>
      <c r="M15" s="14">
        <v>134465753400</v>
      </c>
      <c r="O15" s="14">
        <v>700553424529</v>
      </c>
      <c r="Q15" s="14">
        <v>0</v>
      </c>
      <c r="S15" s="14">
        <v>700553424529</v>
      </c>
    </row>
    <row r="16" spans="1:19" ht="21" customHeight="1" x14ac:dyDescent="0.45">
      <c r="A16" s="17" t="s">
        <v>170</v>
      </c>
      <c r="C16" s="23"/>
      <c r="D16" s="23"/>
      <c r="E16" s="54" t="s">
        <v>173</v>
      </c>
      <c r="F16" s="54"/>
      <c r="G16" s="96">
        <v>0.23</v>
      </c>
      <c r="I16" s="14">
        <v>77450458880</v>
      </c>
      <c r="J16" s="14"/>
      <c r="K16" s="14">
        <v>0</v>
      </c>
      <c r="L16" s="14"/>
      <c r="M16" s="14">
        <v>77450458880</v>
      </c>
      <c r="N16" s="14"/>
      <c r="O16" s="14">
        <v>419698338527</v>
      </c>
      <c r="P16" s="14"/>
      <c r="Q16" s="14">
        <v>0</v>
      </c>
      <c r="R16" s="14"/>
      <c r="S16" s="14">
        <v>419698338527</v>
      </c>
    </row>
    <row r="17" spans="1:19" ht="21" customHeight="1" x14ac:dyDescent="0.45">
      <c r="A17" s="17" t="s">
        <v>127</v>
      </c>
      <c r="C17" s="23"/>
      <c r="D17" s="23"/>
      <c r="E17" s="54" t="s">
        <v>129</v>
      </c>
      <c r="F17" s="54"/>
      <c r="G17" s="96">
        <v>0.23</v>
      </c>
      <c r="I17" s="14">
        <v>51593487420</v>
      </c>
      <c r="K17" s="14">
        <v>0</v>
      </c>
      <c r="M17" s="14">
        <v>51593487420</v>
      </c>
      <c r="O17" s="14">
        <v>422568439132</v>
      </c>
      <c r="Q17" s="14">
        <v>0</v>
      </c>
      <c r="S17" s="14">
        <v>422568439132</v>
      </c>
    </row>
    <row r="18" spans="1:19" ht="21" customHeight="1" x14ac:dyDescent="0.45">
      <c r="A18" s="1" t="s">
        <v>121</v>
      </c>
      <c r="C18" s="23"/>
      <c r="D18" s="6"/>
      <c r="E18" s="52" t="s">
        <v>124</v>
      </c>
      <c r="G18" s="96">
        <v>0.23</v>
      </c>
      <c r="I18" s="14">
        <v>27930116432</v>
      </c>
      <c r="K18" s="14">
        <v>0</v>
      </c>
      <c r="M18" s="14">
        <v>27930116432</v>
      </c>
      <c r="O18" s="14">
        <v>771341664312</v>
      </c>
      <c r="Q18" s="14">
        <v>0</v>
      </c>
      <c r="S18" s="14">
        <v>771341664312</v>
      </c>
    </row>
    <row r="19" spans="1:19" ht="21" customHeight="1" x14ac:dyDescent="0.45">
      <c r="A19" s="17" t="s">
        <v>122</v>
      </c>
      <c r="C19" s="23"/>
      <c r="D19" s="6"/>
      <c r="E19" s="52" t="s">
        <v>162</v>
      </c>
      <c r="G19" s="96">
        <v>0.23</v>
      </c>
      <c r="I19" s="14">
        <v>53405717310</v>
      </c>
      <c r="K19" s="14">
        <v>0</v>
      </c>
      <c r="M19" s="14">
        <v>53405717310</v>
      </c>
      <c r="O19" s="14">
        <v>454337070929</v>
      </c>
      <c r="Q19" s="14">
        <v>0</v>
      </c>
      <c r="S19" s="14">
        <v>454337070929</v>
      </c>
    </row>
    <row r="20" spans="1:19" ht="21" customHeight="1" x14ac:dyDescent="0.45">
      <c r="A20" s="17" t="s">
        <v>114</v>
      </c>
      <c r="C20" s="6"/>
      <c r="D20" s="6"/>
      <c r="E20" s="52" t="s">
        <v>118</v>
      </c>
      <c r="G20" s="96">
        <v>0.18</v>
      </c>
      <c r="I20" s="14">
        <v>37991306035</v>
      </c>
      <c r="K20" s="14">
        <v>0</v>
      </c>
      <c r="M20" s="14">
        <v>37991306035</v>
      </c>
      <c r="O20" s="14">
        <v>437925675842</v>
      </c>
      <c r="Q20" s="14">
        <v>0</v>
      </c>
      <c r="S20" s="14">
        <v>437925675842</v>
      </c>
    </row>
    <row r="21" spans="1:19" ht="21" customHeight="1" x14ac:dyDescent="0.45">
      <c r="A21" s="17" t="s">
        <v>96</v>
      </c>
      <c r="C21" s="23"/>
      <c r="D21" s="6"/>
      <c r="E21" s="52" t="s">
        <v>101</v>
      </c>
      <c r="G21" s="96">
        <v>0.23</v>
      </c>
      <c r="I21" s="14">
        <v>67770914199</v>
      </c>
      <c r="K21" s="14">
        <v>0</v>
      </c>
      <c r="M21" s="14">
        <v>67770914199</v>
      </c>
      <c r="O21" s="14">
        <v>742129941672</v>
      </c>
      <c r="Q21" s="14">
        <v>0</v>
      </c>
      <c r="S21" s="14">
        <v>742129941672</v>
      </c>
    </row>
    <row r="22" spans="1:19" ht="21" customHeight="1" x14ac:dyDescent="0.45">
      <c r="A22" s="1" t="s">
        <v>91</v>
      </c>
      <c r="C22" s="23"/>
      <c r="D22" s="6"/>
      <c r="E22" s="52" t="s">
        <v>93</v>
      </c>
      <c r="G22" s="96">
        <v>0.23</v>
      </c>
      <c r="I22" s="14">
        <v>39766161300</v>
      </c>
      <c r="K22" s="14">
        <v>0</v>
      </c>
      <c r="M22" s="14">
        <v>39766161300</v>
      </c>
      <c r="O22" s="14">
        <v>445362957010</v>
      </c>
      <c r="Q22" s="14">
        <v>0</v>
      </c>
      <c r="S22" s="14">
        <v>445362957010</v>
      </c>
    </row>
    <row r="23" spans="1:19" ht="21" customHeight="1" x14ac:dyDescent="0.45">
      <c r="A23" s="1" t="s">
        <v>113</v>
      </c>
      <c r="C23" s="23"/>
      <c r="D23" s="6"/>
      <c r="E23" s="52" t="s">
        <v>116</v>
      </c>
      <c r="G23" s="96">
        <v>0.23</v>
      </c>
      <c r="I23" s="14">
        <v>0</v>
      </c>
      <c r="K23" s="14">
        <v>0</v>
      </c>
      <c r="M23" s="14">
        <v>0</v>
      </c>
      <c r="O23" s="14">
        <v>46415055412</v>
      </c>
      <c r="Q23" s="14">
        <v>0</v>
      </c>
      <c r="S23" s="14">
        <v>46415055412</v>
      </c>
    </row>
    <row r="24" spans="1:19" ht="21" customHeight="1" x14ac:dyDescent="0.45">
      <c r="A24" s="17" t="s">
        <v>31</v>
      </c>
      <c r="C24" s="6"/>
      <c r="D24" s="23"/>
      <c r="E24" s="54" t="s">
        <v>33</v>
      </c>
      <c r="F24" s="54"/>
      <c r="G24" s="96">
        <v>0.23</v>
      </c>
      <c r="I24" s="14">
        <v>10216809970</v>
      </c>
      <c r="J24" s="14"/>
      <c r="K24" s="14">
        <v>0</v>
      </c>
      <c r="L24" s="14"/>
      <c r="M24" s="14">
        <v>10216809970</v>
      </c>
      <c r="N24" s="14"/>
      <c r="O24" s="14">
        <v>112243445420</v>
      </c>
      <c r="P24" s="14"/>
      <c r="Q24" s="14">
        <v>0</v>
      </c>
      <c r="R24" s="14"/>
      <c r="S24" s="14">
        <v>112243445420</v>
      </c>
    </row>
    <row r="25" spans="1:19" ht="23.25" customHeight="1" x14ac:dyDescent="0.45">
      <c r="A25" s="17" t="s">
        <v>35</v>
      </c>
      <c r="C25" s="23"/>
      <c r="D25" s="6"/>
      <c r="E25" s="54" t="s">
        <v>37</v>
      </c>
      <c r="G25" s="96">
        <v>0.23</v>
      </c>
      <c r="I25" s="14">
        <v>12240909160</v>
      </c>
      <c r="K25" s="14">
        <v>0</v>
      </c>
      <c r="M25" s="14">
        <v>12240909160</v>
      </c>
      <c r="O25" s="14">
        <v>155892499622</v>
      </c>
      <c r="Q25" s="14">
        <v>0</v>
      </c>
      <c r="S25" s="14">
        <v>155892499622</v>
      </c>
    </row>
    <row r="26" spans="1:19" ht="23.25" customHeight="1" x14ac:dyDescent="0.45">
      <c r="A26" s="17" t="s">
        <v>94</v>
      </c>
      <c r="C26" s="23"/>
      <c r="D26" s="23"/>
      <c r="E26" s="54" t="s">
        <v>98</v>
      </c>
      <c r="F26" s="54"/>
      <c r="G26" s="96">
        <v>0.23</v>
      </c>
      <c r="I26" s="14">
        <v>40619731894</v>
      </c>
      <c r="K26" s="14">
        <v>0</v>
      </c>
      <c r="M26" s="14">
        <v>40619731894</v>
      </c>
      <c r="O26" s="14">
        <v>436137470281</v>
      </c>
      <c r="Q26" s="14">
        <v>0</v>
      </c>
      <c r="S26" s="14">
        <v>436137470281</v>
      </c>
    </row>
    <row r="27" spans="1:19" ht="23.25" customHeight="1" x14ac:dyDescent="0.45">
      <c r="A27" s="17" t="s">
        <v>29</v>
      </c>
      <c r="C27" s="23"/>
      <c r="D27" s="6"/>
      <c r="E27" s="54" t="s">
        <v>30</v>
      </c>
      <c r="F27" s="54"/>
      <c r="G27" s="96">
        <v>0.23</v>
      </c>
      <c r="I27" s="14">
        <v>0</v>
      </c>
      <c r="J27" s="14"/>
      <c r="K27" s="14">
        <v>0</v>
      </c>
      <c r="L27" s="14"/>
      <c r="M27" s="14">
        <v>0</v>
      </c>
      <c r="N27" s="14"/>
      <c r="O27" s="14">
        <v>174365525181</v>
      </c>
      <c r="P27" s="14"/>
      <c r="Q27" s="14">
        <v>0</v>
      </c>
      <c r="R27" s="14"/>
      <c r="S27" s="14">
        <v>174365525181</v>
      </c>
    </row>
    <row r="28" spans="1:19" ht="21" customHeight="1" x14ac:dyDescent="0.45">
      <c r="A28" s="17" t="s">
        <v>34</v>
      </c>
      <c r="C28" s="23"/>
      <c r="D28" s="6"/>
      <c r="E28" s="52" t="s">
        <v>161</v>
      </c>
      <c r="G28" s="96">
        <v>0.20499999999999999</v>
      </c>
      <c r="I28" s="14">
        <v>0</v>
      </c>
      <c r="K28" s="14">
        <v>0</v>
      </c>
      <c r="M28" s="14">
        <v>0</v>
      </c>
      <c r="O28" s="14">
        <v>156899942683</v>
      </c>
      <c r="Q28" s="14">
        <v>0</v>
      </c>
      <c r="S28" s="14">
        <v>156899942683</v>
      </c>
    </row>
    <row r="29" spans="1:19" ht="21" customHeight="1" x14ac:dyDescent="0.45">
      <c r="A29" s="17" t="s">
        <v>105</v>
      </c>
      <c r="C29" s="23"/>
      <c r="D29" s="6"/>
      <c r="E29" s="52" t="s">
        <v>108</v>
      </c>
      <c r="G29" s="96">
        <v>0.18</v>
      </c>
      <c r="I29" s="14">
        <v>9280553571</v>
      </c>
      <c r="K29" s="14">
        <v>0</v>
      </c>
      <c r="M29" s="14">
        <v>9280553571</v>
      </c>
      <c r="O29" s="14">
        <v>106733662481</v>
      </c>
      <c r="Q29" s="14">
        <v>0</v>
      </c>
      <c r="S29" s="14">
        <v>106733662481</v>
      </c>
    </row>
    <row r="30" spans="1:19" ht="21" customHeight="1" x14ac:dyDescent="0.45">
      <c r="A30" s="17" t="s">
        <v>104</v>
      </c>
      <c r="C30" s="23"/>
      <c r="D30" s="23"/>
      <c r="E30" s="54" t="s">
        <v>107</v>
      </c>
      <c r="F30" s="54"/>
      <c r="G30" s="96">
        <v>0.18</v>
      </c>
      <c r="I30" s="14">
        <v>61803314965</v>
      </c>
      <c r="K30" s="14">
        <v>0</v>
      </c>
      <c r="M30" s="14">
        <v>61803314965</v>
      </c>
      <c r="O30" s="14">
        <v>710786712117</v>
      </c>
      <c r="Q30" s="14">
        <v>0</v>
      </c>
      <c r="S30" s="14">
        <v>710786712117</v>
      </c>
    </row>
    <row r="31" spans="1:19" ht="21" customHeight="1" x14ac:dyDescent="0.45">
      <c r="A31" s="17" t="s">
        <v>103</v>
      </c>
      <c r="C31" s="23"/>
      <c r="D31" s="6"/>
      <c r="E31" s="54" t="s">
        <v>107</v>
      </c>
      <c r="G31" s="96">
        <v>0.18</v>
      </c>
      <c r="I31" s="14">
        <v>28499631853</v>
      </c>
      <c r="K31" s="14">
        <v>0</v>
      </c>
      <c r="M31" s="14">
        <v>28499631853</v>
      </c>
      <c r="O31" s="14">
        <v>327909489983</v>
      </c>
      <c r="Q31" s="14">
        <v>0</v>
      </c>
      <c r="S31" s="14">
        <v>327909489983</v>
      </c>
    </row>
    <row r="32" spans="1:19" ht="21" customHeight="1" x14ac:dyDescent="0.45">
      <c r="A32" s="17" t="s">
        <v>112</v>
      </c>
      <c r="C32" s="23"/>
      <c r="D32" s="23"/>
      <c r="E32" s="54" t="s">
        <v>115</v>
      </c>
      <c r="F32" s="54"/>
      <c r="G32" s="96">
        <v>0.17</v>
      </c>
      <c r="I32" s="14">
        <v>0</v>
      </c>
      <c r="K32" s="14">
        <v>0</v>
      </c>
      <c r="M32" s="14">
        <v>0</v>
      </c>
      <c r="O32" s="14">
        <v>11290528897</v>
      </c>
      <c r="Q32" s="14">
        <v>0</v>
      </c>
      <c r="S32" s="14">
        <v>11290528897</v>
      </c>
    </row>
    <row r="33" spans="1:19" ht="21" customHeight="1" x14ac:dyDescent="0.45">
      <c r="A33" s="1" t="s">
        <v>95</v>
      </c>
      <c r="C33" s="23"/>
      <c r="D33" s="6"/>
      <c r="E33" s="52" t="s">
        <v>99</v>
      </c>
      <c r="G33" s="96">
        <v>0.18</v>
      </c>
      <c r="I33" s="14">
        <v>0</v>
      </c>
      <c r="K33" s="14">
        <v>0</v>
      </c>
      <c r="M33" s="14">
        <v>0</v>
      </c>
      <c r="O33" s="14">
        <v>22643324384</v>
      </c>
      <c r="Q33" s="14">
        <v>0</v>
      </c>
      <c r="S33" s="14">
        <v>22643324384</v>
      </c>
    </row>
    <row r="34" spans="1:19" ht="21" customHeight="1" x14ac:dyDescent="0.45">
      <c r="A34" s="99" t="s">
        <v>156</v>
      </c>
      <c r="C34" s="1"/>
      <c r="D34" s="1"/>
      <c r="E34" s="14"/>
      <c r="G34" s="20"/>
      <c r="I34" s="36">
        <f>SUM(I9:I33)</f>
        <v>2975164971529</v>
      </c>
      <c r="J34" s="32"/>
      <c r="K34" s="36">
        <f>SUM(K9:K33)</f>
        <v>-1725683228</v>
      </c>
      <c r="L34" s="32"/>
      <c r="M34" s="36">
        <f>SUM(M9:M33)</f>
        <v>2973439288301</v>
      </c>
      <c r="N34" s="32"/>
      <c r="O34" s="36">
        <f>SUM(O9:O33)</f>
        <v>16600311875102</v>
      </c>
      <c r="P34" s="32"/>
      <c r="Q34" s="36">
        <f>SUM(Q9:Q33)</f>
        <v>-7743922676</v>
      </c>
      <c r="R34" s="32"/>
      <c r="S34" s="36">
        <f>SUM(S9:S33)</f>
        <v>16592567952426</v>
      </c>
    </row>
    <row r="36" spans="1:19" ht="21" customHeight="1" x14ac:dyDescent="0.45">
      <c r="S36" s="52"/>
    </row>
  </sheetData>
  <sortState xmlns:xlrd2="http://schemas.microsoft.com/office/spreadsheetml/2017/richdata2" ref="A9:S33">
    <sortCondition descending="1" ref="S9:S33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2"/>
  <sheetViews>
    <sheetView rightToLeft="1" view="pageBreakPreview" zoomScaleNormal="100" zoomScaleSheetLayoutView="100" workbookViewId="0">
      <selection sqref="A1:M1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2.5" customHeight="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22.5" customHeight="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5" spans="1:13" ht="22.5" customHeight="1" x14ac:dyDescent="0.45">
      <c r="A5" s="210" t="s">
        <v>79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22.5" customHeight="1" x14ac:dyDescent="0.45">
      <c r="A6" s="211" t="s">
        <v>50</v>
      </c>
      <c r="C6" s="211" t="s">
        <v>59</v>
      </c>
      <c r="D6" s="211"/>
      <c r="E6" s="211"/>
      <c r="F6" s="211"/>
      <c r="G6" s="211"/>
      <c r="I6" s="211" t="s">
        <v>208</v>
      </c>
      <c r="J6" s="211"/>
      <c r="K6" s="211"/>
      <c r="L6" s="211"/>
      <c r="M6" s="211"/>
    </row>
    <row r="7" spans="1:13" ht="22.5" customHeight="1" x14ac:dyDescent="0.45">
      <c r="A7" s="211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2" t="s">
        <v>134</v>
      </c>
      <c r="C9" s="33">
        <v>2005289979989</v>
      </c>
      <c r="D9" s="33"/>
      <c r="E9" s="11">
        <v>-1725683228</v>
      </c>
      <c r="F9" s="33"/>
      <c r="G9" s="33">
        <v>2003564296761</v>
      </c>
      <c r="H9" s="33"/>
      <c r="I9" s="33">
        <v>8565367855915</v>
      </c>
      <c r="J9" s="33"/>
      <c r="K9" s="11">
        <v>-7743922676</v>
      </c>
      <c r="L9" s="33"/>
      <c r="M9" s="14">
        <v>8557623933239</v>
      </c>
    </row>
    <row r="10" spans="1:13" ht="22.5" customHeight="1" x14ac:dyDescent="0.45">
      <c r="A10" s="35" t="s">
        <v>156</v>
      </c>
      <c r="C10" s="81">
        <f>SUM(C9)</f>
        <v>2005289979989</v>
      </c>
      <c r="D10" s="33"/>
      <c r="E10" s="81">
        <f>SUM(E9)</f>
        <v>-1725683228</v>
      </c>
      <c r="F10" s="33"/>
      <c r="G10" s="81">
        <f>SUM(G9)</f>
        <v>2003564296761</v>
      </c>
      <c r="H10" s="33"/>
      <c r="I10" s="81">
        <f>SUM(I9)</f>
        <v>8565367855915</v>
      </c>
      <c r="J10" s="33"/>
      <c r="K10" s="81">
        <f>SUM(K9)</f>
        <v>-7743922676</v>
      </c>
      <c r="L10" s="33"/>
      <c r="M10" s="81">
        <f>SUM(M9)</f>
        <v>8557623933239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22.5" customHeight="1" x14ac:dyDescent="0.45">
      <c r="G12" s="52"/>
      <c r="M12" s="52"/>
    </row>
  </sheetData>
  <sortState xmlns:xlrd2="http://schemas.microsoft.com/office/spreadsheetml/2017/richdata2"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"/>
  <sheetViews>
    <sheetView rightToLeft="1" view="pageBreakPreview" topLeftCell="A13" zoomScaleNormal="100" zoomScaleSheetLayoutView="100" workbookViewId="0">
      <selection activeCell="K24" sqref="K24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20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20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5" spans="1:20" ht="21" x14ac:dyDescent="0.45">
      <c r="A5" s="210" t="s">
        <v>80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2"/>
      <c r="S5" s="212"/>
    </row>
    <row r="6" spans="1:20" ht="21" x14ac:dyDescent="0.45">
      <c r="A6" s="181" t="s">
        <v>50</v>
      </c>
      <c r="C6" s="211" t="s">
        <v>59</v>
      </c>
      <c r="D6" s="211"/>
      <c r="E6" s="211"/>
      <c r="F6" s="211"/>
      <c r="G6" s="211"/>
      <c r="H6" s="211"/>
      <c r="I6" s="211"/>
      <c r="K6" s="211" t="s">
        <v>208</v>
      </c>
      <c r="L6" s="211"/>
      <c r="M6" s="211"/>
      <c r="N6" s="211"/>
      <c r="O6" s="211"/>
      <c r="P6" s="211"/>
      <c r="Q6" s="211"/>
      <c r="R6" s="212"/>
      <c r="S6" s="212"/>
    </row>
    <row r="7" spans="1:20" ht="42" x14ac:dyDescent="0.45">
      <c r="A7" s="181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212"/>
      <c r="S7" s="212"/>
    </row>
    <row r="8" spans="1:20" ht="21" x14ac:dyDescent="0.55000000000000004">
      <c r="A8" s="116"/>
      <c r="C8" s="119"/>
      <c r="D8" s="14"/>
      <c r="E8" s="55" t="s">
        <v>133</v>
      </c>
      <c r="F8" s="14"/>
      <c r="G8" s="55" t="s">
        <v>133</v>
      </c>
      <c r="H8" s="14"/>
      <c r="I8" s="55" t="s">
        <v>133</v>
      </c>
      <c r="K8" s="119"/>
      <c r="L8" s="14"/>
      <c r="M8" s="55" t="s">
        <v>133</v>
      </c>
      <c r="N8" s="14"/>
      <c r="O8" s="55" t="s">
        <v>133</v>
      </c>
      <c r="P8" s="14"/>
      <c r="Q8" s="55" t="s">
        <v>133</v>
      </c>
      <c r="R8" s="139"/>
      <c r="S8" s="139"/>
    </row>
    <row r="9" spans="1:20" ht="21" x14ac:dyDescent="0.55000000000000004">
      <c r="A9" s="1" t="s">
        <v>126</v>
      </c>
      <c r="C9" s="33">
        <v>94800000</v>
      </c>
      <c r="D9" s="33"/>
      <c r="E9" s="33">
        <v>580202414213</v>
      </c>
      <c r="F9" s="33"/>
      <c r="G9" s="11">
        <v>-411006480701</v>
      </c>
      <c r="H9" s="33"/>
      <c r="I9" s="33">
        <f t="shared" ref="I9:I30" si="0">E9+G9</f>
        <v>169195933512</v>
      </c>
      <c r="J9" s="33"/>
      <c r="K9" s="33">
        <v>143230000</v>
      </c>
      <c r="L9" s="33"/>
      <c r="M9" s="33">
        <v>868554046850</v>
      </c>
      <c r="N9" s="33"/>
      <c r="O9" s="11">
        <f>-621025297804</f>
        <v>-621025297804</v>
      </c>
      <c r="P9" s="33"/>
      <c r="Q9" s="33">
        <f t="shared" ref="Q9:Q30" si="1">M9+O9</f>
        <v>247528749046</v>
      </c>
      <c r="R9" s="165"/>
      <c r="S9" s="165"/>
    </row>
    <row r="10" spans="1:20" ht="21" x14ac:dyDescent="0.55000000000000004">
      <c r="A10" s="1" t="s">
        <v>160</v>
      </c>
      <c r="C10" s="33">
        <v>0</v>
      </c>
      <c r="D10" s="33"/>
      <c r="E10" s="33">
        <v>0</v>
      </c>
      <c r="F10" s="33"/>
      <c r="G10" s="11">
        <v>0</v>
      </c>
      <c r="H10" s="33"/>
      <c r="I10" s="33">
        <f t="shared" si="0"/>
        <v>0</v>
      </c>
      <c r="J10" s="33"/>
      <c r="K10" s="33">
        <v>55389172</v>
      </c>
      <c r="L10" s="33"/>
      <c r="M10" s="33">
        <v>1134159763706</v>
      </c>
      <c r="N10" s="33"/>
      <c r="O10" s="11">
        <v>-999999988530</v>
      </c>
      <c r="P10" s="33"/>
      <c r="Q10" s="33">
        <f t="shared" si="1"/>
        <v>134159775176</v>
      </c>
      <c r="R10" s="165"/>
      <c r="S10" s="165"/>
    </row>
    <row r="11" spans="1:20" ht="21" x14ac:dyDescent="0.55000000000000004">
      <c r="A11" s="1" t="s">
        <v>34</v>
      </c>
      <c r="C11" s="33">
        <v>0</v>
      </c>
      <c r="D11" s="33"/>
      <c r="E11" s="33">
        <v>0</v>
      </c>
      <c r="F11" s="33"/>
      <c r="G11" s="11">
        <v>0</v>
      </c>
      <c r="H11" s="33"/>
      <c r="I11" s="33">
        <f t="shared" si="0"/>
        <v>0</v>
      </c>
      <c r="J11" s="33"/>
      <c r="K11" s="33">
        <v>2100000</v>
      </c>
      <c r="L11" s="33"/>
      <c r="M11" s="33">
        <v>2100000000000</v>
      </c>
      <c r="N11" s="33"/>
      <c r="O11" s="11">
        <v>-2025376833900</v>
      </c>
      <c r="P11" s="33"/>
      <c r="Q11" s="33">
        <f t="shared" si="1"/>
        <v>74623166100</v>
      </c>
      <c r="R11" s="169"/>
      <c r="S11" s="165"/>
    </row>
    <row r="12" spans="1:20" ht="21" x14ac:dyDescent="0.55000000000000004">
      <c r="A12" s="17" t="s">
        <v>95</v>
      </c>
      <c r="C12" s="33">
        <v>0</v>
      </c>
      <c r="D12" s="33"/>
      <c r="E12" s="33">
        <v>0</v>
      </c>
      <c r="F12" s="33"/>
      <c r="G12" s="11">
        <v>0</v>
      </c>
      <c r="H12" s="33"/>
      <c r="I12" s="33">
        <f t="shared" si="0"/>
        <v>0</v>
      </c>
      <c r="J12" s="33"/>
      <c r="K12" s="33">
        <v>1590000</v>
      </c>
      <c r="L12" s="33"/>
      <c r="M12" s="33">
        <v>1590000000000</v>
      </c>
      <c r="N12" s="33"/>
      <c r="O12" s="11">
        <v>-1524422348360</v>
      </c>
      <c r="P12" s="33"/>
      <c r="Q12" s="33">
        <f t="shared" si="1"/>
        <v>65577651640</v>
      </c>
      <c r="R12" s="165"/>
      <c r="S12" s="165"/>
    </row>
    <row r="13" spans="1:20" ht="21" x14ac:dyDescent="0.55000000000000004">
      <c r="A13" s="1" t="s">
        <v>176</v>
      </c>
      <c r="C13" s="33">
        <v>9500000</v>
      </c>
      <c r="D13" s="33"/>
      <c r="E13" s="33">
        <v>141874760741</v>
      </c>
      <c r="F13" s="33"/>
      <c r="G13" s="11">
        <v>-95114000000</v>
      </c>
      <c r="H13" s="33"/>
      <c r="I13" s="33">
        <f t="shared" si="0"/>
        <v>46760760741</v>
      </c>
      <c r="J13" s="33"/>
      <c r="K13" s="33">
        <v>9500000</v>
      </c>
      <c r="L13" s="33"/>
      <c r="M13" s="33">
        <v>141874760741</v>
      </c>
      <c r="N13" s="33"/>
      <c r="O13" s="11">
        <v>-95114000000</v>
      </c>
      <c r="P13" s="33"/>
      <c r="Q13" s="33">
        <f t="shared" si="1"/>
        <v>46760760741</v>
      </c>
      <c r="R13" s="165"/>
      <c r="S13" s="165"/>
    </row>
    <row r="14" spans="1:20" x14ac:dyDescent="0.45">
      <c r="A14" s="1" t="s">
        <v>112</v>
      </c>
      <c r="C14" s="33">
        <v>0</v>
      </c>
      <c r="D14" s="33"/>
      <c r="E14" s="33">
        <v>0</v>
      </c>
      <c r="F14" s="33"/>
      <c r="G14" s="11">
        <v>0</v>
      </c>
      <c r="H14" s="33"/>
      <c r="I14" s="33">
        <f t="shared" si="0"/>
        <v>0</v>
      </c>
      <c r="J14" s="33"/>
      <c r="K14" s="33">
        <v>2040000</v>
      </c>
      <c r="L14" s="33"/>
      <c r="M14" s="33">
        <v>2040000000000</v>
      </c>
      <c r="N14" s="33"/>
      <c r="O14" s="11">
        <v>-2001285201300</v>
      </c>
      <c r="P14" s="33"/>
      <c r="Q14" s="33">
        <f t="shared" si="1"/>
        <v>38714798700</v>
      </c>
      <c r="T14" s="19"/>
    </row>
    <row r="15" spans="1:20" x14ac:dyDescent="0.45">
      <c r="A15" s="1" t="s">
        <v>169</v>
      </c>
      <c r="C15" s="33">
        <v>0</v>
      </c>
      <c r="D15" s="33"/>
      <c r="E15" s="33">
        <v>0</v>
      </c>
      <c r="F15" s="33"/>
      <c r="G15" s="11">
        <v>0</v>
      </c>
      <c r="H15" s="33"/>
      <c r="I15" s="33">
        <f t="shared" si="0"/>
        <v>0</v>
      </c>
      <c r="J15" s="33"/>
      <c r="K15" s="33">
        <v>10000000</v>
      </c>
      <c r="L15" s="33"/>
      <c r="M15" s="33">
        <v>136820628323</v>
      </c>
      <c r="N15" s="33"/>
      <c r="O15" s="11">
        <v>-100120000000</v>
      </c>
      <c r="P15" s="33"/>
      <c r="Q15" s="33">
        <f t="shared" si="1"/>
        <v>36700628323</v>
      </c>
      <c r="T15" s="19"/>
    </row>
    <row r="16" spans="1:20" x14ac:dyDescent="0.45">
      <c r="A16" s="1" t="s">
        <v>20</v>
      </c>
      <c r="C16" s="33">
        <v>0</v>
      </c>
      <c r="D16" s="33"/>
      <c r="E16" s="33">
        <v>0</v>
      </c>
      <c r="F16" s="33"/>
      <c r="G16" s="11">
        <v>0</v>
      </c>
      <c r="H16" s="33"/>
      <c r="I16" s="33">
        <f t="shared" si="0"/>
        <v>0</v>
      </c>
      <c r="J16" s="33"/>
      <c r="K16" s="33">
        <v>1851317</v>
      </c>
      <c r="L16" s="33"/>
      <c r="M16" s="33">
        <v>80937259560</v>
      </c>
      <c r="N16" s="33"/>
      <c r="O16" s="11">
        <v>-59527022019</v>
      </c>
      <c r="P16" s="33"/>
      <c r="Q16" s="33">
        <f t="shared" si="1"/>
        <v>21410237541</v>
      </c>
      <c r="T16" s="19"/>
    </row>
    <row r="17" spans="1:20" x14ac:dyDescent="0.45">
      <c r="A17" s="1" t="s">
        <v>113</v>
      </c>
      <c r="C17" s="33">
        <v>0</v>
      </c>
      <c r="D17" s="33"/>
      <c r="E17" s="33">
        <v>0</v>
      </c>
      <c r="F17" s="33"/>
      <c r="G17" s="11">
        <v>0</v>
      </c>
      <c r="H17" s="33"/>
      <c r="I17" s="33">
        <f t="shared" si="0"/>
        <v>0</v>
      </c>
      <c r="J17" s="33"/>
      <c r="K17" s="33">
        <v>587642</v>
      </c>
      <c r="L17" s="33"/>
      <c r="M17" s="33">
        <v>587642000000</v>
      </c>
      <c r="N17" s="33"/>
      <c r="O17" s="11">
        <v>-570966989072</v>
      </c>
      <c r="P17" s="33"/>
      <c r="Q17" s="33">
        <f t="shared" si="1"/>
        <v>16675010928</v>
      </c>
      <c r="T17" s="19"/>
    </row>
    <row r="18" spans="1:20" x14ac:dyDescent="0.45">
      <c r="A18" s="1" t="s">
        <v>28</v>
      </c>
      <c r="C18" s="33">
        <v>0</v>
      </c>
      <c r="D18" s="33"/>
      <c r="E18" s="33">
        <v>0</v>
      </c>
      <c r="F18" s="33"/>
      <c r="G18" s="11">
        <v>0</v>
      </c>
      <c r="H18" s="33"/>
      <c r="I18" s="33">
        <f t="shared" si="0"/>
        <v>0</v>
      </c>
      <c r="J18" s="33"/>
      <c r="K18" s="33">
        <v>71600</v>
      </c>
      <c r="L18" s="33"/>
      <c r="M18" s="33">
        <v>71600000000</v>
      </c>
      <c r="N18" s="33"/>
      <c r="O18" s="11">
        <v>-65132020681</v>
      </c>
      <c r="P18" s="33"/>
      <c r="Q18" s="33">
        <f t="shared" si="1"/>
        <v>6467979319</v>
      </c>
      <c r="T18" s="19"/>
    </row>
    <row r="19" spans="1:20" x14ac:dyDescent="0.45">
      <c r="A19" s="1" t="s">
        <v>187</v>
      </c>
      <c r="C19" s="33">
        <v>4990000</v>
      </c>
      <c r="D19" s="33"/>
      <c r="E19" s="33">
        <v>151396884461</v>
      </c>
      <c r="F19" s="33"/>
      <c r="G19" s="11">
        <v>-145484982149</v>
      </c>
      <c r="H19" s="33"/>
      <c r="I19" s="33">
        <f t="shared" si="0"/>
        <v>5911902312</v>
      </c>
      <c r="J19" s="33"/>
      <c r="K19" s="33">
        <v>4990000</v>
      </c>
      <c r="L19" s="33"/>
      <c r="M19" s="33">
        <v>151396884461</v>
      </c>
      <c r="N19" s="33"/>
      <c r="O19" s="11">
        <v>-145484982149</v>
      </c>
      <c r="P19" s="33"/>
      <c r="Q19" s="33">
        <f t="shared" si="1"/>
        <v>5911902312</v>
      </c>
      <c r="S19" s="11"/>
      <c r="T19" s="19"/>
    </row>
    <row r="20" spans="1:20" x14ac:dyDescent="0.45">
      <c r="A20" s="1" t="s">
        <v>170</v>
      </c>
      <c r="C20" s="33">
        <v>0</v>
      </c>
      <c r="D20" s="33"/>
      <c r="E20" s="33">
        <v>0</v>
      </c>
      <c r="F20" s="33"/>
      <c r="G20" s="11">
        <v>0</v>
      </c>
      <c r="H20" s="33"/>
      <c r="I20" s="33">
        <f t="shared" si="0"/>
        <v>0</v>
      </c>
      <c r="J20" s="33"/>
      <c r="K20" s="33">
        <v>2698093</v>
      </c>
      <c r="L20" s="33"/>
      <c r="M20" s="33">
        <v>2494437971150</v>
      </c>
      <c r="N20" s="33"/>
      <c r="O20" s="11">
        <v>-2492567285116</v>
      </c>
      <c r="P20" s="33"/>
      <c r="Q20" s="33">
        <f t="shared" si="1"/>
        <v>1870686034</v>
      </c>
      <c r="T20" s="19"/>
    </row>
    <row r="21" spans="1:20" x14ac:dyDescent="0.45">
      <c r="A21" s="1" t="s">
        <v>122</v>
      </c>
      <c r="C21" s="33">
        <v>0</v>
      </c>
      <c r="D21" s="33"/>
      <c r="E21" s="33">
        <v>0</v>
      </c>
      <c r="F21" s="33"/>
      <c r="G21" s="11">
        <v>0</v>
      </c>
      <c r="H21" s="33"/>
      <c r="I21" s="33">
        <f t="shared" si="0"/>
        <v>0</v>
      </c>
      <c r="J21" s="33"/>
      <c r="K21" s="33">
        <v>565000</v>
      </c>
      <c r="L21" s="33"/>
      <c r="M21" s="33">
        <v>503338500000</v>
      </c>
      <c r="N21" s="33"/>
      <c r="O21" s="11">
        <v>-501474294920</v>
      </c>
      <c r="P21" s="33"/>
      <c r="Q21" s="33">
        <f t="shared" si="1"/>
        <v>1864205080</v>
      </c>
      <c r="T21" s="19"/>
    </row>
    <row r="22" spans="1:20" x14ac:dyDescent="0.45">
      <c r="A22" s="1" t="s">
        <v>12</v>
      </c>
      <c r="C22" s="33">
        <v>0</v>
      </c>
      <c r="D22" s="33"/>
      <c r="E22" s="33">
        <v>0</v>
      </c>
      <c r="F22" s="33"/>
      <c r="G22" s="11">
        <v>0</v>
      </c>
      <c r="H22" s="33"/>
      <c r="I22" s="33">
        <f t="shared" si="0"/>
        <v>0</v>
      </c>
      <c r="J22" s="33"/>
      <c r="K22" s="33">
        <v>3250168</v>
      </c>
      <c r="L22" s="33"/>
      <c r="M22" s="33">
        <v>5114403137</v>
      </c>
      <c r="N22" s="33"/>
      <c r="O22" s="11">
        <v>-4193616691</v>
      </c>
      <c r="P22" s="33"/>
      <c r="Q22" s="33">
        <f t="shared" si="1"/>
        <v>920786446</v>
      </c>
      <c r="T22" s="19"/>
    </row>
    <row r="23" spans="1:20" x14ac:dyDescent="0.45">
      <c r="A23" s="1" t="s">
        <v>29</v>
      </c>
      <c r="C23" s="33">
        <v>0</v>
      </c>
      <c r="D23" s="33"/>
      <c r="E23" s="33">
        <v>0</v>
      </c>
      <c r="F23" s="33"/>
      <c r="G23" s="11">
        <v>0</v>
      </c>
      <c r="H23" s="33"/>
      <c r="I23" s="33">
        <f t="shared" si="0"/>
        <v>0</v>
      </c>
      <c r="J23" s="33"/>
      <c r="K23" s="33">
        <v>1500000</v>
      </c>
      <c r="L23" s="33"/>
      <c r="M23" s="33">
        <v>1499960000000</v>
      </c>
      <c r="N23" s="33"/>
      <c r="O23" s="11">
        <v>-1499728125000</v>
      </c>
      <c r="P23" s="33"/>
      <c r="Q23" s="33">
        <f t="shared" si="1"/>
        <v>231875000</v>
      </c>
      <c r="T23" s="19"/>
    </row>
    <row r="24" spans="1:20" x14ac:dyDescent="0.45">
      <c r="A24" s="1" t="s">
        <v>103</v>
      </c>
      <c r="C24" s="33">
        <v>0</v>
      </c>
      <c r="D24" s="33"/>
      <c r="E24" s="33">
        <v>0</v>
      </c>
      <c r="F24" s="33"/>
      <c r="G24" s="11">
        <v>0</v>
      </c>
      <c r="H24" s="33"/>
      <c r="I24" s="33">
        <f t="shared" si="0"/>
        <v>0</v>
      </c>
      <c r="J24" s="33"/>
      <c r="K24" s="33">
        <v>1000</v>
      </c>
      <c r="L24" s="33"/>
      <c r="M24" s="33">
        <v>999456250</v>
      </c>
      <c r="N24" s="33"/>
      <c r="O24" s="11">
        <v>-848246227</v>
      </c>
      <c r="P24" s="33"/>
      <c r="Q24" s="33">
        <f t="shared" si="1"/>
        <v>151210023</v>
      </c>
      <c r="T24" s="19"/>
    </row>
    <row r="25" spans="1:20" x14ac:dyDescent="0.45">
      <c r="A25" s="17" t="s">
        <v>158</v>
      </c>
      <c r="C25" s="33">
        <v>0</v>
      </c>
      <c r="D25" s="33"/>
      <c r="E25" s="33">
        <v>0</v>
      </c>
      <c r="F25" s="33"/>
      <c r="G25" s="11">
        <v>0</v>
      </c>
      <c r="H25" s="33"/>
      <c r="I25" s="33">
        <f t="shared" si="0"/>
        <v>0</v>
      </c>
      <c r="J25" s="33"/>
      <c r="K25" s="33">
        <v>459654776</v>
      </c>
      <c r="L25" s="33"/>
      <c r="M25" s="33">
        <v>1992838453960</v>
      </c>
      <c r="N25" s="33"/>
      <c r="O25" s="11">
        <v>-1992838453960</v>
      </c>
      <c r="P25" s="33"/>
      <c r="Q25" s="33">
        <f t="shared" si="1"/>
        <v>0</v>
      </c>
      <c r="T25" s="19"/>
    </row>
    <row r="26" spans="1:20" x14ac:dyDescent="0.45">
      <c r="A26" s="1" t="s">
        <v>198</v>
      </c>
      <c r="C26" s="33">
        <v>0</v>
      </c>
      <c r="D26" s="33"/>
      <c r="E26" s="33">
        <v>0</v>
      </c>
      <c r="F26" s="33"/>
      <c r="G26" s="11">
        <v>0</v>
      </c>
      <c r="H26" s="33"/>
      <c r="I26" s="33">
        <f t="shared" si="0"/>
        <v>0</v>
      </c>
      <c r="J26" s="33"/>
      <c r="K26" s="33">
        <v>3000000</v>
      </c>
      <c r="L26" s="33"/>
      <c r="M26" s="33">
        <v>2999820000000</v>
      </c>
      <c r="N26" s="33"/>
      <c r="O26" s="11">
        <v>-3000000000000</v>
      </c>
      <c r="P26" s="33"/>
      <c r="Q26" s="33">
        <f t="shared" si="1"/>
        <v>-180000000</v>
      </c>
      <c r="T26" s="19"/>
    </row>
    <row r="27" spans="1:20" x14ac:dyDescent="0.45">
      <c r="A27" s="17" t="s">
        <v>197</v>
      </c>
      <c r="C27" s="33">
        <v>0</v>
      </c>
      <c r="D27" s="33"/>
      <c r="E27" s="33">
        <v>0</v>
      </c>
      <c r="F27" s="33"/>
      <c r="G27" s="11">
        <v>0</v>
      </c>
      <c r="H27" s="33"/>
      <c r="I27" s="33">
        <f t="shared" si="0"/>
        <v>0</v>
      </c>
      <c r="J27" s="33"/>
      <c r="K27" s="33">
        <v>3000000</v>
      </c>
      <c r="L27" s="33"/>
      <c r="M27" s="33">
        <v>2999820000000</v>
      </c>
      <c r="N27" s="33"/>
      <c r="O27" s="11">
        <v>-3000000000000</v>
      </c>
      <c r="P27" s="33"/>
      <c r="Q27" s="33">
        <f t="shared" si="1"/>
        <v>-180000000</v>
      </c>
      <c r="T27" s="19"/>
    </row>
    <row r="28" spans="1:20" x14ac:dyDescent="0.45">
      <c r="A28" s="17" t="s">
        <v>121</v>
      </c>
      <c r="C28" s="33">
        <v>2500000</v>
      </c>
      <c r="D28" s="33"/>
      <c r="E28" s="33">
        <v>2498828125000</v>
      </c>
      <c r="F28" s="33"/>
      <c r="G28" s="11">
        <v>-2500000000000</v>
      </c>
      <c r="H28" s="33"/>
      <c r="I28" s="33">
        <f t="shared" si="0"/>
        <v>-1171875000</v>
      </c>
      <c r="J28" s="33"/>
      <c r="K28" s="33">
        <v>2500000</v>
      </c>
      <c r="L28" s="33"/>
      <c r="M28" s="33">
        <v>2498828125000</v>
      </c>
      <c r="N28" s="33"/>
      <c r="O28" s="11">
        <v>-2500000000000</v>
      </c>
      <c r="P28" s="33"/>
      <c r="Q28" s="33">
        <f t="shared" si="1"/>
        <v>-1171875000</v>
      </c>
      <c r="T28" s="19"/>
    </row>
    <row r="29" spans="1:20" x14ac:dyDescent="0.45">
      <c r="A29" s="1" t="s">
        <v>11</v>
      </c>
      <c r="C29" s="33">
        <v>0</v>
      </c>
      <c r="D29" s="33"/>
      <c r="E29" s="33">
        <v>0</v>
      </c>
      <c r="F29" s="33"/>
      <c r="G29" s="11">
        <v>0</v>
      </c>
      <c r="H29" s="33"/>
      <c r="I29" s="33">
        <f t="shared" si="0"/>
        <v>0</v>
      </c>
      <c r="J29" s="33"/>
      <c r="K29" s="33">
        <v>14152500</v>
      </c>
      <c r="L29" s="33"/>
      <c r="M29" s="33">
        <v>38145481991</v>
      </c>
      <c r="N29" s="33"/>
      <c r="O29" s="11">
        <v>-42837951043</v>
      </c>
      <c r="P29" s="33"/>
      <c r="Q29" s="33">
        <f t="shared" si="1"/>
        <v>-4692469052</v>
      </c>
      <c r="T29" s="19"/>
    </row>
    <row r="30" spans="1:20" x14ac:dyDescent="0.45">
      <c r="A30" s="80" t="s">
        <v>180</v>
      </c>
      <c r="C30" s="33">
        <v>0</v>
      </c>
      <c r="D30" s="33"/>
      <c r="E30" s="33">
        <v>0</v>
      </c>
      <c r="F30" s="33"/>
      <c r="G30" s="11">
        <v>0</v>
      </c>
      <c r="H30" s="33"/>
      <c r="I30" s="33">
        <f t="shared" si="0"/>
        <v>0</v>
      </c>
      <c r="J30" s="33"/>
      <c r="K30" s="33">
        <v>678296</v>
      </c>
      <c r="L30" s="33"/>
      <c r="M30" s="33">
        <v>559829825099</v>
      </c>
      <c r="N30" s="33"/>
      <c r="O30" s="11">
        <v>-625443175680</v>
      </c>
      <c r="P30" s="33"/>
      <c r="Q30" s="33">
        <f t="shared" si="1"/>
        <v>-65613350581</v>
      </c>
      <c r="T30" s="19"/>
    </row>
    <row r="31" spans="1:20" ht="21" x14ac:dyDescent="0.45">
      <c r="A31" s="120" t="s">
        <v>156</v>
      </c>
      <c r="E31" s="36">
        <f>SUM(E9:E30)</f>
        <v>3372302184415</v>
      </c>
      <c r="G31" s="36">
        <f>SUM(G9:G30)</f>
        <v>-3151605462850</v>
      </c>
      <c r="I31" s="36">
        <f>SUM(I9:I30)</f>
        <v>220696721565</v>
      </c>
      <c r="M31" s="36">
        <f>SUM(M9:M30)</f>
        <v>24496117560228</v>
      </c>
      <c r="O31" s="36">
        <f>SUM(O9:O30)</f>
        <v>-23868385832452</v>
      </c>
      <c r="Q31" s="36">
        <f>SUM(Q9:Q30)</f>
        <v>627731727776</v>
      </c>
    </row>
    <row r="33" spans="1:17" x14ac:dyDescent="0.45">
      <c r="A33" s="17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x14ac:dyDescent="0.45">
      <c r="A34" s="17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 x14ac:dyDescent="0.45">
      <c r="A35" s="1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45">
      <c r="A36" s="1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x14ac:dyDescent="0.45">
      <c r="A37" s="1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x14ac:dyDescent="0.45">
      <c r="A38" s="1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x14ac:dyDescent="0.45">
      <c r="A39" s="1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 x14ac:dyDescent="0.45">
      <c r="A40" s="17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 x14ac:dyDescent="0.45">
      <c r="A41" s="17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 x14ac:dyDescent="0.45">
      <c r="A42" s="17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</sheetData>
  <sortState xmlns:xlrd2="http://schemas.microsoft.com/office/spreadsheetml/2017/richdata2" ref="A9:Q30">
    <sortCondition descending="1" ref="Q9:Q30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3"/>
  <sheetViews>
    <sheetView rightToLeft="1" view="pageBreakPreview" zoomScale="93" zoomScaleNormal="100" zoomScaleSheetLayoutView="93" workbookViewId="0">
      <selection sqref="A1:Y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9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710937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27" width="20" style="5" hidden="1" customWidth="1"/>
    <col min="28" max="16384" width="9.140625" style="5"/>
  </cols>
  <sheetData>
    <row r="1" spans="1:27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AA1" s="5">
        <v>132018928263058</v>
      </c>
    </row>
    <row r="2" spans="1:27" ht="21" x14ac:dyDescent="0.45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7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7" ht="21" x14ac:dyDescent="0.45">
      <c r="A4" s="40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40" t="s">
        <v>147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81" t="s">
        <v>193</v>
      </c>
      <c r="D6" s="181"/>
      <c r="E6" s="181"/>
      <c r="F6" s="181"/>
      <c r="G6" s="181"/>
      <c r="I6" s="181" t="s">
        <v>2</v>
      </c>
      <c r="J6" s="181"/>
      <c r="K6" s="181"/>
      <c r="L6" s="181"/>
      <c r="M6" s="181"/>
      <c r="N6" s="181"/>
      <c r="O6" s="181"/>
      <c r="Q6" s="181" t="s">
        <v>207</v>
      </c>
      <c r="R6" s="181"/>
      <c r="S6" s="181"/>
      <c r="T6" s="181"/>
      <c r="U6" s="181"/>
      <c r="V6" s="181"/>
      <c r="W6" s="181"/>
      <c r="X6" s="181"/>
      <c r="Y6" s="181"/>
    </row>
    <row r="7" spans="1:27" ht="21" customHeight="1" x14ac:dyDescent="0.45">
      <c r="A7" s="190" t="s">
        <v>5</v>
      </c>
      <c r="B7" s="47"/>
      <c r="C7" s="183" t="s">
        <v>6</v>
      </c>
      <c r="D7" s="22"/>
      <c r="E7" s="183" t="s">
        <v>7</v>
      </c>
      <c r="F7" s="22"/>
      <c r="G7" s="183" t="s">
        <v>8</v>
      </c>
      <c r="I7" s="182" t="s">
        <v>3</v>
      </c>
      <c r="J7" s="182"/>
      <c r="K7" s="182"/>
      <c r="L7" s="22"/>
      <c r="M7" s="182" t="s">
        <v>4</v>
      </c>
      <c r="N7" s="182"/>
      <c r="O7" s="182"/>
      <c r="Q7" s="183" t="s">
        <v>6</v>
      </c>
      <c r="R7" s="22"/>
      <c r="S7" s="185" t="s">
        <v>10</v>
      </c>
      <c r="T7" s="22"/>
      <c r="U7" s="183" t="s">
        <v>7</v>
      </c>
      <c r="V7" s="22"/>
      <c r="W7" s="183" t="s">
        <v>8</v>
      </c>
      <c r="X7" s="22"/>
      <c r="Y7" s="187" t="s">
        <v>132</v>
      </c>
    </row>
    <row r="8" spans="1:27" ht="21" x14ac:dyDescent="0.45">
      <c r="A8" s="181"/>
      <c r="B8" s="47"/>
      <c r="C8" s="184"/>
      <c r="E8" s="184"/>
      <c r="G8" s="184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84"/>
      <c r="S8" s="186"/>
      <c r="U8" s="184"/>
      <c r="W8" s="184"/>
      <c r="Y8" s="188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126</v>
      </c>
      <c r="B10" s="47"/>
      <c r="C10" s="2">
        <v>411224776</v>
      </c>
      <c r="D10" s="2"/>
      <c r="E10" s="2">
        <v>1782869704309</v>
      </c>
      <c r="F10" s="2"/>
      <c r="G10" s="2">
        <v>2448276050889.1201</v>
      </c>
      <c r="H10" s="2"/>
      <c r="I10" s="2">
        <v>0</v>
      </c>
      <c r="J10" s="2"/>
      <c r="K10" s="2">
        <v>0</v>
      </c>
      <c r="L10" s="2"/>
      <c r="M10" s="6">
        <v>-94800000</v>
      </c>
      <c r="O10" s="6">
        <v>580202414213</v>
      </c>
      <c r="P10" s="2"/>
      <c r="Q10" s="2">
        <v>316424776</v>
      </c>
      <c r="R10" s="2"/>
      <c r="S10" s="2">
        <v>5684</v>
      </c>
      <c r="T10" s="2"/>
      <c r="U10" s="2">
        <v>1371863223608</v>
      </c>
      <c r="V10" s="2"/>
      <c r="W10" s="2">
        <v>1784655570144</v>
      </c>
      <c r="Y10" s="122">
        <f>W10/$AA$1</f>
        <v>1.3518179503684008E-2</v>
      </c>
      <c r="AA10" s="100"/>
    </row>
    <row r="11" spans="1:27" ht="21" x14ac:dyDescent="0.45">
      <c r="A11" s="35" t="s">
        <v>156</v>
      </c>
      <c r="C11" s="2"/>
      <c r="E11" s="79">
        <f>SUM(E10:E10)</f>
        <v>1782869704309</v>
      </c>
      <c r="G11" s="79">
        <f>SUM(G10:G10)</f>
        <v>2448276050889.1201</v>
      </c>
      <c r="I11" s="2"/>
      <c r="K11" s="79">
        <f>SUM(K10:K10)</f>
        <v>0</v>
      </c>
      <c r="M11" s="2"/>
      <c r="O11" s="79">
        <f>SUM(O10:O10)</f>
        <v>580202414213</v>
      </c>
      <c r="Q11" s="2"/>
      <c r="S11" s="2"/>
      <c r="U11" s="79">
        <f>SUM(U10:U10)</f>
        <v>1371863223608</v>
      </c>
      <c r="W11" s="79">
        <f>SUM(W10:W10)</f>
        <v>1784655570144</v>
      </c>
      <c r="Y11" s="93">
        <f>SUM(Y10:Y10)</f>
        <v>1.3518179503684008E-2</v>
      </c>
    </row>
    <row r="13" spans="1:27" x14ac:dyDescent="0.45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</row>
  </sheetData>
  <mergeCells count="18">
    <mergeCell ref="A13:Y13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rightToLeft="1" view="pageBreakPreview" topLeftCell="A22" zoomScaleNormal="100" zoomScaleSheetLayoutView="100" workbookViewId="0">
      <selection sqref="A1:Q1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.28515625" style="11" bestFit="1" customWidth="1"/>
    <col min="16" max="16" width="0.85546875" style="11" customWidth="1"/>
    <col min="17" max="17" width="22.28515625" style="11" customWidth="1"/>
    <col min="18" max="18" width="0.85546875" style="18" customWidth="1"/>
    <col min="19" max="19" width="17.85546875" style="18" bestFit="1" customWidth="1"/>
    <col min="20" max="16384" width="9.140625" style="18"/>
  </cols>
  <sheetData>
    <row r="1" spans="1:17" ht="19.5" customHeigh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7" ht="19.5" customHeight="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ht="19.5" customHeight="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5" spans="1:17" ht="19.5" customHeight="1" x14ac:dyDescent="0.45">
      <c r="A5" s="210" t="s">
        <v>84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1:17" ht="19.5" customHeight="1" x14ac:dyDescent="0.45">
      <c r="A6" s="211" t="s">
        <v>50</v>
      </c>
      <c r="C6" s="181" t="s">
        <v>59</v>
      </c>
      <c r="D6" s="181"/>
      <c r="E6" s="181"/>
      <c r="F6" s="181"/>
      <c r="G6" s="181"/>
      <c r="H6" s="181"/>
      <c r="I6" s="181"/>
      <c r="K6" s="181" t="s">
        <v>208</v>
      </c>
      <c r="L6" s="181"/>
      <c r="M6" s="181"/>
      <c r="N6" s="181"/>
      <c r="O6" s="181"/>
      <c r="P6" s="181"/>
      <c r="Q6" s="181"/>
    </row>
    <row r="7" spans="1:17" ht="41.25" customHeight="1" x14ac:dyDescent="0.45">
      <c r="A7" s="211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7" ht="21" x14ac:dyDescent="0.45">
      <c r="A8" s="116"/>
      <c r="C8" s="119"/>
      <c r="D8" s="14"/>
      <c r="E8" s="55" t="s">
        <v>133</v>
      </c>
      <c r="F8" s="14"/>
      <c r="G8" s="55" t="s">
        <v>133</v>
      </c>
      <c r="H8" s="14"/>
      <c r="I8" s="55" t="s">
        <v>133</v>
      </c>
      <c r="K8" s="119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7" ht="19.5" customHeight="1" x14ac:dyDescent="0.45">
      <c r="A9" s="17" t="s">
        <v>20</v>
      </c>
      <c r="C9" s="11">
        <v>29774601</v>
      </c>
      <c r="E9" s="11">
        <v>1818531990928</v>
      </c>
      <c r="G9" s="11">
        <v>-1601170579290</v>
      </c>
      <c r="I9" s="11">
        <f t="shared" ref="I9:I26" si="0">E9+G9</f>
        <v>217361411638</v>
      </c>
      <c r="K9" s="11">
        <v>29774601</v>
      </c>
      <c r="M9" s="11">
        <v>1818531990928</v>
      </c>
      <c r="O9" s="11">
        <v>-1004275175012</v>
      </c>
      <c r="Q9" s="11">
        <f t="shared" ref="Q9:Q26" si="1">M9+O9</f>
        <v>814256815916</v>
      </c>
    </row>
    <row r="10" spans="1:17" ht="19.5" customHeight="1" x14ac:dyDescent="0.45">
      <c r="A10" s="17" t="s">
        <v>126</v>
      </c>
      <c r="C10" s="11">
        <v>316424776</v>
      </c>
      <c r="E10" s="11">
        <v>1784655570144</v>
      </c>
      <c r="G10" s="11">
        <v>-2037269570188</v>
      </c>
      <c r="I10" s="11">
        <f t="shared" si="0"/>
        <v>-252614000044</v>
      </c>
      <c r="K10" s="11">
        <v>316424776</v>
      </c>
      <c r="M10" s="11">
        <v>1784655570144</v>
      </c>
      <c r="O10" s="11">
        <v>-1371863223608</v>
      </c>
      <c r="Q10" s="11">
        <f t="shared" si="1"/>
        <v>412792346536</v>
      </c>
    </row>
    <row r="11" spans="1:17" ht="19.5" customHeight="1" x14ac:dyDescent="0.45">
      <c r="A11" s="1" t="s">
        <v>103</v>
      </c>
      <c r="C11" s="11">
        <v>1983800</v>
      </c>
      <c r="E11" s="11">
        <v>1940291072742</v>
      </c>
      <c r="G11" s="11">
        <v>-1911343341635</v>
      </c>
      <c r="I11" s="11">
        <f t="shared" si="0"/>
        <v>28947731107</v>
      </c>
      <c r="K11" s="11">
        <v>1983800</v>
      </c>
      <c r="M11" s="11">
        <v>1940291072742</v>
      </c>
      <c r="O11" s="11">
        <v>-1682750866115</v>
      </c>
      <c r="Q11" s="11">
        <f t="shared" si="1"/>
        <v>257540206627</v>
      </c>
    </row>
    <row r="12" spans="1:17" ht="19.5" customHeight="1" x14ac:dyDescent="0.45">
      <c r="A12" s="17" t="s">
        <v>194</v>
      </c>
      <c r="C12" s="11">
        <v>89879</v>
      </c>
      <c r="E12" s="11">
        <v>405367735898</v>
      </c>
      <c r="G12" s="11">
        <v>-295890651585</v>
      </c>
      <c r="I12" s="11">
        <f t="shared" si="0"/>
        <v>109477084313</v>
      </c>
      <c r="K12" s="11">
        <v>89879</v>
      </c>
      <c r="M12" s="11">
        <v>405367735898</v>
      </c>
      <c r="O12" s="11">
        <v>-199998660921</v>
      </c>
      <c r="Q12" s="11">
        <f t="shared" si="1"/>
        <v>205369074977</v>
      </c>
    </row>
    <row r="13" spans="1:17" ht="19.5" customHeight="1" x14ac:dyDescent="0.45">
      <c r="A13" s="17" t="s">
        <v>114</v>
      </c>
      <c r="C13" s="11">
        <v>2650000</v>
      </c>
      <c r="E13" s="11">
        <v>2237502696000</v>
      </c>
      <c r="G13" s="11">
        <v>-2237502696000</v>
      </c>
      <c r="I13" s="11">
        <f t="shared" si="0"/>
        <v>0</v>
      </c>
      <c r="K13" s="11">
        <v>2650000</v>
      </c>
      <c r="M13" s="11">
        <v>2237502696000</v>
      </c>
      <c r="O13" s="11">
        <v>-2040130159375</v>
      </c>
      <c r="Q13" s="11">
        <f t="shared" si="1"/>
        <v>197372536625</v>
      </c>
    </row>
    <row r="14" spans="1:17" ht="19.5" customHeight="1" x14ac:dyDescent="0.45">
      <c r="A14" s="1" t="s">
        <v>19</v>
      </c>
      <c r="C14" s="11">
        <v>901488</v>
      </c>
      <c r="E14" s="11">
        <v>550270832721</v>
      </c>
      <c r="G14" s="11">
        <v>-507814672237</v>
      </c>
      <c r="I14" s="11">
        <f t="shared" si="0"/>
        <v>42456160484</v>
      </c>
      <c r="K14" s="11">
        <v>901488</v>
      </c>
      <c r="M14" s="11">
        <v>550270832721</v>
      </c>
      <c r="O14" s="11">
        <v>-378145221568</v>
      </c>
      <c r="Q14" s="11">
        <f t="shared" si="1"/>
        <v>172125611153</v>
      </c>
    </row>
    <row r="15" spans="1:17" ht="19.5" customHeight="1" x14ac:dyDescent="0.45">
      <c r="A15" s="17" t="s">
        <v>104</v>
      </c>
      <c r="C15" s="11">
        <v>4302000</v>
      </c>
      <c r="E15" s="11">
        <v>4207648046647</v>
      </c>
      <c r="G15" s="11">
        <v>-4144872999150</v>
      </c>
      <c r="I15" s="11">
        <f t="shared" si="0"/>
        <v>62775047497</v>
      </c>
      <c r="K15" s="11">
        <v>4302000</v>
      </c>
      <c r="M15" s="11">
        <v>4207648046647</v>
      </c>
      <c r="O15" s="11">
        <v>-4045297656881</v>
      </c>
      <c r="Q15" s="11">
        <f t="shared" si="1"/>
        <v>162350389766</v>
      </c>
    </row>
    <row r="16" spans="1:17" ht="19.5" customHeight="1" x14ac:dyDescent="0.45">
      <c r="A16" s="17" t="s">
        <v>195</v>
      </c>
      <c r="C16" s="11">
        <v>15774000</v>
      </c>
      <c r="E16" s="11">
        <v>343570837658</v>
      </c>
      <c r="G16" s="11">
        <v>-297030357333</v>
      </c>
      <c r="I16" s="11">
        <f t="shared" si="0"/>
        <v>46540480325</v>
      </c>
      <c r="K16" s="11">
        <v>15774000</v>
      </c>
      <c r="M16" s="11">
        <v>343570837658</v>
      </c>
      <c r="O16" s="11">
        <v>-199918474370</v>
      </c>
      <c r="Q16" s="11">
        <f t="shared" si="1"/>
        <v>143652363288</v>
      </c>
    </row>
    <row r="17" spans="1:17" ht="19.5" customHeight="1" x14ac:dyDescent="0.45">
      <c r="A17" s="17" t="s">
        <v>188</v>
      </c>
      <c r="C17" s="11">
        <v>5267000</v>
      </c>
      <c r="E17" s="11">
        <v>465570144600</v>
      </c>
      <c r="G17" s="11">
        <v>-404377919492</v>
      </c>
      <c r="I17" s="11">
        <f t="shared" si="0"/>
        <v>61192225108</v>
      </c>
      <c r="K17" s="11">
        <v>5267000</v>
      </c>
      <c r="M17" s="11">
        <v>465570144600</v>
      </c>
      <c r="O17" s="11">
        <v>-330343677365</v>
      </c>
      <c r="Q17" s="11">
        <f t="shared" si="1"/>
        <v>135226467235</v>
      </c>
    </row>
    <row r="18" spans="1:17" ht="19.5" customHeight="1" x14ac:dyDescent="0.45">
      <c r="A18" s="17" t="s">
        <v>105</v>
      </c>
      <c r="C18" s="11">
        <v>646000</v>
      </c>
      <c r="E18" s="11">
        <v>631831854517</v>
      </c>
      <c r="G18" s="11">
        <v>-622405382950</v>
      </c>
      <c r="I18" s="11">
        <f t="shared" si="0"/>
        <v>9426471567</v>
      </c>
      <c r="K18" s="11">
        <v>646000</v>
      </c>
      <c r="M18" s="11">
        <v>631831854517</v>
      </c>
      <c r="O18" s="11">
        <v>-547967062965</v>
      </c>
      <c r="Q18" s="11">
        <f t="shared" si="1"/>
        <v>83864791552</v>
      </c>
    </row>
    <row r="19" spans="1:17" ht="19.5" customHeight="1" x14ac:dyDescent="0.45">
      <c r="A19" s="17" t="s">
        <v>119</v>
      </c>
      <c r="C19" s="11">
        <v>6050000</v>
      </c>
      <c r="E19" s="11">
        <v>170579762100</v>
      </c>
      <c r="G19" s="11">
        <v>-152048981150</v>
      </c>
      <c r="I19" s="11">
        <f t="shared" si="0"/>
        <v>18530780950</v>
      </c>
      <c r="K19" s="11">
        <v>6050000</v>
      </c>
      <c r="M19" s="11">
        <v>170579762100</v>
      </c>
      <c r="O19" s="11">
        <v>-99940496613</v>
      </c>
      <c r="Q19" s="11">
        <f t="shared" si="1"/>
        <v>70639265487</v>
      </c>
    </row>
    <row r="20" spans="1:17" ht="19.5" customHeight="1" x14ac:dyDescent="0.45">
      <c r="A20" s="17" t="s">
        <v>96</v>
      </c>
      <c r="C20" s="11">
        <v>3528000</v>
      </c>
      <c r="E20" s="11">
        <v>3322309391446</v>
      </c>
      <c r="G20" s="11">
        <v>-3322309391446</v>
      </c>
      <c r="I20" s="11">
        <f t="shared" si="0"/>
        <v>0</v>
      </c>
      <c r="K20" s="11">
        <v>3528000</v>
      </c>
      <c r="M20" s="11">
        <v>3322309391446</v>
      </c>
      <c r="O20" s="11">
        <v>-3263591582792</v>
      </c>
      <c r="Q20" s="11">
        <f t="shared" si="1"/>
        <v>58717808654</v>
      </c>
    </row>
    <row r="21" spans="1:17" ht="19.5" customHeight="1" x14ac:dyDescent="0.45">
      <c r="A21" s="17" t="s">
        <v>196</v>
      </c>
      <c r="C21" s="11">
        <v>8430000</v>
      </c>
      <c r="E21" s="11">
        <v>258330461004</v>
      </c>
      <c r="G21" s="11">
        <v>-224120472312</v>
      </c>
      <c r="I21" s="11">
        <f t="shared" si="0"/>
        <v>34209988692</v>
      </c>
      <c r="K21" s="11">
        <v>8430000</v>
      </c>
      <c r="M21" s="11">
        <v>258330461004</v>
      </c>
      <c r="O21" s="11">
        <v>-200140470622</v>
      </c>
      <c r="Q21" s="11">
        <f t="shared" si="1"/>
        <v>58189990382</v>
      </c>
    </row>
    <row r="22" spans="1:17" ht="19.5" customHeight="1" x14ac:dyDescent="0.45">
      <c r="A22" s="17" t="s">
        <v>179</v>
      </c>
      <c r="C22" s="11">
        <v>3253232</v>
      </c>
      <c r="E22" s="11">
        <v>3040117956518</v>
      </c>
      <c r="G22" s="11">
        <v>-2818436456884</v>
      </c>
      <c r="I22" s="11">
        <f t="shared" si="0"/>
        <v>221681499634</v>
      </c>
      <c r="K22" s="11">
        <v>3253232</v>
      </c>
      <c r="M22" s="11">
        <v>3040117956518</v>
      </c>
      <c r="O22" s="11">
        <v>-3000000421120</v>
      </c>
      <c r="Q22" s="11">
        <f t="shared" si="1"/>
        <v>40117535398</v>
      </c>
    </row>
    <row r="23" spans="1:17" ht="19.5" customHeight="1" x14ac:dyDescent="0.45">
      <c r="A23" s="17" t="s">
        <v>122</v>
      </c>
      <c r="C23" s="11">
        <v>2700000</v>
      </c>
      <c r="E23" s="11">
        <v>2479869837168</v>
      </c>
      <c r="G23" s="11">
        <v>-2479869837168</v>
      </c>
      <c r="I23" s="11">
        <f t="shared" si="0"/>
        <v>0</v>
      </c>
      <c r="K23" s="11">
        <v>2700000</v>
      </c>
      <c r="M23" s="11">
        <v>2479869837168</v>
      </c>
      <c r="O23" s="11">
        <v>-2445126000000</v>
      </c>
      <c r="Q23" s="11">
        <f t="shared" si="1"/>
        <v>34743837168</v>
      </c>
    </row>
    <row r="24" spans="1:17" ht="19.5" customHeight="1" x14ac:dyDescent="0.45">
      <c r="A24" s="17" t="s">
        <v>111</v>
      </c>
      <c r="C24" s="11">
        <v>4710000</v>
      </c>
      <c r="E24" s="11">
        <v>118935916770</v>
      </c>
      <c r="G24" s="11">
        <v>-112808203002</v>
      </c>
      <c r="I24" s="11">
        <f t="shared" si="0"/>
        <v>6127713768</v>
      </c>
      <c r="K24" s="11">
        <v>4710000</v>
      </c>
      <c r="M24" s="11">
        <v>118935916770</v>
      </c>
      <c r="O24" s="11">
        <v>-87939477714</v>
      </c>
      <c r="Q24" s="11">
        <f t="shared" si="1"/>
        <v>30996439056</v>
      </c>
    </row>
    <row r="25" spans="1:17" ht="19.5" customHeight="1" x14ac:dyDescent="0.45">
      <c r="A25" s="17" t="s">
        <v>120</v>
      </c>
      <c r="C25" s="11">
        <v>3541990</v>
      </c>
      <c r="E25" s="11">
        <v>75588910817</v>
      </c>
      <c r="G25" s="11">
        <v>-66860317563</v>
      </c>
      <c r="I25" s="11">
        <f t="shared" si="0"/>
        <v>8728593254</v>
      </c>
      <c r="K25" s="11">
        <v>3541990</v>
      </c>
      <c r="M25" s="11">
        <v>75588910817</v>
      </c>
      <c r="O25" s="11">
        <v>-49999991786</v>
      </c>
      <c r="Q25" s="11">
        <f t="shared" si="1"/>
        <v>25588919031</v>
      </c>
    </row>
    <row r="26" spans="1:17" ht="19.5" customHeight="1" x14ac:dyDescent="0.45">
      <c r="A26" s="17" t="s">
        <v>31</v>
      </c>
      <c r="C26" s="11">
        <v>526865</v>
      </c>
      <c r="E26" s="11">
        <v>500249591298</v>
      </c>
      <c r="G26" s="11">
        <v>-498027429956</v>
      </c>
      <c r="I26" s="11">
        <f t="shared" si="0"/>
        <v>2222161342</v>
      </c>
      <c r="K26" s="11">
        <v>526865</v>
      </c>
      <c r="M26" s="11">
        <v>500249591298</v>
      </c>
      <c r="O26" s="11">
        <v>-488530253759</v>
      </c>
      <c r="Q26" s="11">
        <f t="shared" si="1"/>
        <v>11719337539</v>
      </c>
    </row>
    <row r="27" spans="1:17" ht="19.5" customHeight="1" x14ac:dyDescent="0.45">
      <c r="A27" s="17" t="s">
        <v>187</v>
      </c>
      <c r="C27" s="11">
        <v>4990000</v>
      </c>
      <c r="E27" s="11">
        <v>141116421998</v>
      </c>
      <c r="G27" s="11">
        <v>-145484982149</v>
      </c>
      <c r="I27" s="11">
        <v>-4368560151</v>
      </c>
      <c r="K27" s="11">
        <v>0</v>
      </c>
      <c r="M27" s="11">
        <v>0</v>
      </c>
      <c r="O27" s="11">
        <v>0</v>
      </c>
      <c r="Q27" s="11">
        <v>0</v>
      </c>
    </row>
    <row r="28" spans="1:17" ht="19.5" customHeight="1" x14ac:dyDescent="0.45">
      <c r="A28" s="17" t="s">
        <v>176</v>
      </c>
      <c r="C28" s="11">
        <v>9500000</v>
      </c>
      <c r="E28" s="11">
        <v>66506144600</v>
      </c>
      <c r="G28" s="11">
        <v>-95114000000</v>
      </c>
      <c r="I28" s="11">
        <v>-28607855400</v>
      </c>
      <c r="K28" s="11">
        <v>0</v>
      </c>
      <c r="M28" s="11">
        <v>0</v>
      </c>
      <c r="O28" s="11">
        <v>0</v>
      </c>
      <c r="Q28" s="11">
        <v>0</v>
      </c>
    </row>
    <row r="29" spans="1:17" ht="19.5" customHeight="1" x14ac:dyDescent="0.45">
      <c r="A29" s="17" t="s">
        <v>209</v>
      </c>
      <c r="C29" s="11">
        <v>990000</v>
      </c>
      <c r="E29" s="11">
        <v>9877230000</v>
      </c>
      <c r="G29" s="11">
        <v>-9922225500</v>
      </c>
      <c r="I29" s="11">
        <f t="shared" ref="I29:I36" si="2">E29+G29</f>
        <v>-44995500</v>
      </c>
      <c r="K29" s="11">
        <v>990000</v>
      </c>
      <c r="M29" s="11">
        <v>9877230000</v>
      </c>
      <c r="O29" s="11">
        <v>-9922225500</v>
      </c>
      <c r="Q29" s="11">
        <f t="shared" ref="Q29:Q36" si="3">M29+O29</f>
        <v>-44995500</v>
      </c>
    </row>
    <row r="30" spans="1:17" ht="19.5" customHeight="1" x14ac:dyDescent="0.45">
      <c r="A30" s="17" t="s">
        <v>35</v>
      </c>
      <c r="C30" s="11">
        <v>500000</v>
      </c>
      <c r="E30" s="11">
        <v>499728125000</v>
      </c>
      <c r="G30" s="11">
        <v>-499728125000</v>
      </c>
      <c r="I30" s="11">
        <f t="shared" si="2"/>
        <v>0</v>
      </c>
      <c r="K30" s="11">
        <v>500000</v>
      </c>
      <c r="M30" s="11">
        <v>499728125000</v>
      </c>
      <c r="O30" s="11">
        <v>-499909375000</v>
      </c>
      <c r="Q30" s="11">
        <f t="shared" si="3"/>
        <v>-181250000</v>
      </c>
    </row>
    <row r="31" spans="1:17" ht="19.5" customHeight="1" x14ac:dyDescent="0.45">
      <c r="A31" s="17" t="s">
        <v>121</v>
      </c>
      <c r="C31" s="11">
        <v>500000</v>
      </c>
      <c r="E31" s="11">
        <v>499728125000</v>
      </c>
      <c r="G31" s="11">
        <v>-498368750000</v>
      </c>
      <c r="I31" s="11">
        <f t="shared" si="2"/>
        <v>1359375000</v>
      </c>
      <c r="K31" s="11">
        <v>500000</v>
      </c>
      <c r="M31" s="11">
        <v>499728125000</v>
      </c>
      <c r="O31" s="11">
        <v>-500000000000</v>
      </c>
      <c r="Q31" s="11">
        <f t="shared" si="3"/>
        <v>-271875000</v>
      </c>
    </row>
    <row r="32" spans="1:17" ht="19.5" customHeight="1" x14ac:dyDescent="0.45">
      <c r="A32" s="17" t="s">
        <v>170</v>
      </c>
      <c r="C32" s="11">
        <v>3200000</v>
      </c>
      <c r="E32" s="11">
        <v>2942399200000</v>
      </c>
      <c r="G32" s="11">
        <v>-2954552588000</v>
      </c>
      <c r="I32" s="11">
        <f t="shared" si="2"/>
        <v>-12153388000</v>
      </c>
      <c r="K32" s="11">
        <v>3200000</v>
      </c>
      <c r="M32" s="11">
        <v>2942399200000</v>
      </c>
      <c r="O32" s="11">
        <v>-2956241802034</v>
      </c>
      <c r="Q32" s="11">
        <f t="shared" si="3"/>
        <v>-13842602034</v>
      </c>
    </row>
    <row r="33" spans="1:17" ht="19.5" customHeight="1" x14ac:dyDescent="0.45">
      <c r="A33" s="17" t="s">
        <v>94</v>
      </c>
      <c r="C33" s="11">
        <v>1499971</v>
      </c>
      <c r="E33" s="11">
        <v>1424197621230</v>
      </c>
      <c r="G33" s="11">
        <v>-1499155390768</v>
      </c>
      <c r="I33" s="11">
        <f t="shared" si="2"/>
        <v>-74957769538</v>
      </c>
      <c r="K33" s="11">
        <v>1499971</v>
      </c>
      <c r="M33" s="11">
        <v>1424197621230</v>
      </c>
      <c r="O33" s="11">
        <v>-1499699130256</v>
      </c>
      <c r="Q33" s="11">
        <f t="shared" si="3"/>
        <v>-75501509026</v>
      </c>
    </row>
    <row r="34" spans="1:17" ht="19.5" customHeight="1" x14ac:dyDescent="0.45">
      <c r="A34" s="17" t="s">
        <v>91</v>
      </c>
      <c r="C34" s="11">
        <v>1500000</v>
      </c>
      <c r="E34" s="11">
        <v>1424225156250</v>
      </c>
      <c r="G34" s="11">
        <v>-1499184375000</v>
      </c>
      <c r="I34" s="11">
        <f t="shared" si="2"/>
        <v>-74959218750</v>
      </c>
      <c r="K34" s="11">
        <v>1500000</v>
      </c>
      <c r="M34" s="11">
        <v>1424225156250</v>
      </c>
      <c r="O34" s="11">
        <v>-1499728125000</v>
      </c>
      <c r="Q34" s="11">
        <f t="shared" si="3"/>
        <v>-75502968750</v>
      </c>
    </row>
    <row r="35" spans="1:17" ht="19.5" customHeight="1" x14ac:dyDescent="0.45">
      <c r="A35" s="17" t="s">
        <v>127</v>
      </c>
      <c r="C35" s="11">
        <v>2000000</v>
      </c>
      <c r="E35" s="11">
        <v>1898966875000</v>
      </c>
      <c r="G35" s="11">
        <v>-1998912500000</v>
      </c>
      <c r="I35" s="11">
        <f t="shared" si="2"/>
        <v>-99945625000</v>
      </c>
      <c r="K35" s="11">
        <v>2000000</v>
      </c>
      <c r="M35" s="11">
        <v>1898966875000</v>
      </c>
      <c r="O35" s="11">
        <v>-2000000000000</v>
      </c>
      <c r="Q35" s="11">
        <f t="shared" si="3"/>
        <v>-101033125000</v>
      </c>
    </row>
    <row r="36" spans="1:17" ht="19.5" customHeight="1" x14ac:dyDescent="0.45">
      <c r="A36" s="1" t="s">
        <v>180</v>
      </c>
      <c r="C36" s="11">
        <v>4744704</v>
      </c>
      <c r="E36" s="11">
        <v>4125647938464</v>
      </c>
      <c r="G36" s="11">
        <v>-4144118511705</v>
      </c>
      <c r="I36" s="11">
        <f t="shared" si="2"/>
        <v>-18470573241</v>
      </c>
      <c r="K36" s="11">
        <v>4744704</v>
      </c>
      <c r="M36" s="11">
        <v>4125647938464</v>
      </c>
      <c r="O36" s="11">
        <v>-4374996664320</v>
      </c>
      <c r="Q36" s="11">
        <f t="shared" si="3"/>
        <v>-249348725856</v>
      </c>
    </row>
    <row r="37" spans="1:17" ht="19.5" customHeight="1" x14ac:dyDescent="0.45">
      <c r="A37" s="99" t="s">
        <v>156</v>
      </c>
      <c r="E37" s="36">
        <f>SUM(E9:E36)</f>
        <v>37383615446518</v>
      </c>
      <c r="G37" s="36">
        <f>SUM(G9:G36)</f>
        <v>-37078700707463</v>
      </c>
      <c r="I37" s="36">
        <f>SUM(I9:I36)</f>
        <v>304914739055</v>
      </c>
      <c r="M37" s="36">
        <f>SUM(M9:M36)</f>
        <v>37175992879920</v>
      </c>
      <c r="O37" s="36">
        <f>SUM(O9:O36)</f>
        <v>-34776456194696</v>
      </c>
      <c r="Q37" s="36">
        <f>SUM(Q9:Q36)</f>
        <v>2399536685224</v>
      </c>
    </row>
    <row r="39" spans="1:17" ht="19.5" customHeight="1" x14ac:dyDescent="0.45">
      <c r="I39" s="18"/>
    </row>
    <row r="41" spans="1:17" ht="19.5" customHeight="1" x14ac:dyDescent="0.45">
      <c r="E41" s="18"/>
    </row>
  </sheetData>
  <sortState xmlns:xlrd2="http://schemas.microsoft.com/office/spreadsheetml/2017/richdata2" ref="A9:Q36">
    <sortCondition descending="1" ref="Q9:Q36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4"/>
  <sheetViews>
    <sheetView rightToLeft="1" view="pageBreakPreview" zoomScale="91" zoomScaleNormal="100" zoomScaleSheetLayoutView="91" workbookViewId="0">
      <selection sqref="A1:Y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7" customWidth="1"/>
    <col min="26" max="26" width="2.5703125" style="18" customWidth="1"/>
    <col min="27" max="16384" width="9.140625" style="18"/>
  </cols>
  <sheetData>
    <row r="1" spans="1:25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21" x14ac:dyDescent="0.45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5" spans="1:25" ht="21" x14ac:dyDescent="0.45">
      <c r="A5" s="192" t="s">
        <v>149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5" ht="21" x14ac:dyDescent="0.45">
      <c r="A6" s="121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1"/>
    </row>
    <row r="7" spans="1:25" ht="21" x14ac:dyDescent="0.45">
      <c r="C7" s="181" t="s">
        <v>193</v>
      </c>
      <c r="D7" s="181"/>
      <c r="E7" s="181"/>
      <c r="F7" s="181"/>
      <c r="G7" s="181"/>
      <c r="I7" s="181" t="s">
        <v>2</v>
      </c>
      <c r="J7" s="181"/>
      <c r="K7" s="181"/>
      <c r="L7" s="181"/>
      <c r="M7" s="181"/>
      <c r="N7" s="181"/>
      <c r="O7" s="181"/>
      <c r="Q7" s="181" t="s">
        <v>207</v>
      </c>
      <c r="R7" s="181"/>
      <c r="S7" s="181"/>
      <c r="T7" s="181"/>
      <c r="U7" s="181"/>
      <c r="V7" s="181"/>
      <c r="W7" s="181"/>
      <c r="X7" s="181"/>
      <c r="Y7" s="181"/>
    </row>
    <row r="8" spans="1:25" ht="21" x14ac:dyDescent="0.45">
      <c r="A8" s="190" t="s">
        <v>16</v>
      </c>
      <c r="C8" s="191" t="s">
        <v>17</v>
      </c>
      <c r="D8" s="70"/>
      <c r="E8" s="191" t="s">
        <v>7</v>
      </c>
      <c r="F8" s="70"/>
      <c r="G8" s="191" t="s">
        <v>8</v>
      </c>
      <c r="I8" s="193" t="s">
        <v>3</v>
      </c>
      <c r="J8" s="193"/>
      <c r="K8" s="193"/>
      <c r="L8" s="70"/>
      <c r="M8" s="193" t="s">
        <v>4</v>
      </c>
      <c r="N8" s="193"/>
      <c r="O8" s="193"/>
      <c r="Q8" s="191" t="s">
        <v>6</v>
      </c>
      <c r="R8" s="70"/>
      <c r="S8" s="194" t="s">
        <v>18</v>
      </c>
      <c r="T8" s="70"/>
      <c r="U8" s="191" t="s">
        <v>7</v>
      </c>
      <c r="V8" s="70"/>
      <c r="W8" s="191" t="s">
        <v>8</v>
      </c>
      <c r="X8" s="70"/>
      <c r="Y8" s="187" t="s">
        <v>132</v>
      </c>
    </row>
    <row r="9" spans="1:25" ht="21" x14ac:dyDescent="0.45">
      <c r="A9" s="181"/>
      <c r="C9" s="181"/>
      <c r="E9" s="181"/>
      <c r="G9" s="181"/>
      <c r="I9" s="117" t="s">
        <v>6</v>
      </c>
      <c r="J9" s="70"/>
      <c r="K9" s="117" t="s">
        <v>7</v>
      </c>
      <c r="M9" s="117" t="s">
        <v>6</v>
      </c>
      <c r="N9" s="70"/>
      <c r="O9" s="117" t="s">
        <v>154</v>
      </c>
      <c r="Q9" s="181"/>
      <c r="S9" s="195"/>
      <c r="U9" s="181"/>
      <c r="W9" s="181"/>
      <c r="Y9" s="188"/>
    </row>
    <row r="10" spans="1:25" ht="21" x14ac:dyDescent="0.45">
      <c r="A10" s="116"/>
      <c r="C10" s="116"/>
      <c r="E10" s="49" t="s">
        <v>133</v>
      </c>
      <c r="G10" s="49" t="s">
        <v>133</v>
      </c>
      <c r="I10" s="116"/>
      <c r="J10" s="14"/>
      <c r="K10" s="49" t="s">
        <v>133</v>
      </c>
      <c r="M10" s="116"/>
      <c r="N10" s="14"/>
      <c r="O10" s="49" t="s">
        <v>133</v>
      </c>
      <c r="Q10" s="116"/>
      <c r="S10" s="49" t="s">
        <v>133</v>
      </c>
      <c r="U10" s="49" t="s">
        <v>133</v>
      </c>
      <c r="W10" s="49" t="s">
        <v>133</v>
      </c>
      <c r="Y10" s="92"/>
    </row>
    <row r="11" spans="1:25" s="125" customFormat="1" x14ac:dyDescent="0.45">
      <c r="A11" s="11" t="s">
        <v>20</v>
      </c>
      <c r="B11" s="18"/>
      <c r="C11" s="123">
        <v>29774601</v>
      </c>
      <c r="D11" s="123"/>
      <c r="E11" s="123">
        <v>889382236750</v>
      </c>
      <c r="F11" s="123"/>
      <c r="G11" s="123">
        <v>1601170579290</v>
      </c>
      <c r="H11" s="11"/>
      <c r="I11" s="49">
        <v>0</v>
      </c>
      <c r="J11" s="49"/>
      <c r="K11" s="49">
        <v>0</v>
      </c>
      <c r="L11" s="11"/>
      <c r="M11" s="11">
        <v>0</v>
      </c>
      <c r="N11" s="33"/>
      <c r="O11" s="11">
        <v>0</v>
      </c>
      <c r="P11" s="11"/>
      <c r="Q11" s="49">
        <v>29774601</v>
      </c>
      <c r="R11" s="33"/>
      <c r="S11" s="49">
        <v>61150</v>
      </c>
      <c r="T11" s="33"/>
      <c r="U11" s="49">
        <v>889382236750</v>
      </c>
      <c r="V11" s="33"/>
      <c r="W11" s="49">
        <v>1818531990928.6201</v>
      </c>
      <c r="X11" s="33"/>
      <c r="Y11" s="124">
        <f>W11/سهام!$AA$1</f>
        <v>1.3774782259291284E-2</v>
      </c>
    </row>
    <row r="12" spans="1:25" x14ac:dyDescent="0.45">
      <c r="A12" s="11" t="s">
        <v>19</v>
      </c>
      <c r="C12" s="126">
        <v>758126</v>
      </c>
      <c r="D12" s="126"/>
      <c r="E12" s="126">
        <v>270519617091</v>
      </c>
      <c r="F12" s="126"/>
      <c r="G12" s="126">
        <v>419134885933</v>
      </c>
      <c r="I12" s="49">
        <v>143362</v>
      </c>
      <c r="J12" s="49"/>
      <c r="K12" s="49">
        <v>88679786304</v>
      </c>
      <c r="M12" s="11">
        <v>0</v>
      </c>
      <c r="O12" s="11">
        <v>0</v>
      </c>
      <c r="Q12" s="49">
        <v>901488</v>
      </c>
      <c r="R12" s="33"/>
      <c r="S12" s="49">
        <v>611810</v>
      </c>
      <c r="T12" s="33"/>
      <c r="U12" s="49">
        <v>359199403395</v>
      </c>
      <c r="V12" s="33"/>
      <c r="W12" s="49">
        <v>550270832721.45605</v>
      </c>
      <c r="X12" s="33"/>
      <c r="Y12" s="124">
        <f>W12/سهام!$AA$1</f>
        <v>4.1681207381489916E-3</v>
      </c>
    </row>
    <row r="13" spans="1:25" x14ac:dyDescent="0.45">
      <c r="A13" s="11" t="s">
        <v>188</v>
      </c>
      <c r="C13" s="126">
        <v>5267000</v>
      </c>
      <c r="D13" s="126"/>
      <c r="E13" s="126">
        <v>330343677365</v>
      </c>
      <c r="F13" s="123"/>
      <c r="G13" s="126">
        <v>404377919492</v>
      </c>
      <c r="I13" s="49">
        <v>0</v>
      </c>
      <c r="J13" s="49"/>
      <c r="K13" s="49">
        <v>0</v>
      </c>
      <c r="M13" s="11">
        <v>0</v>
      </c>
      <c r="O13" s="11">
        <v>0</v>
      </c>
      <c r="Q13" s="49">
        <v>5267000</v>
      </c>
      <c r="R13" s="33"/>
      <c r="S13" s="49">
        <v>88500</v>
      </c>
      <c r="T13" s="33"/>
      <c r="U13" s="49">
        <v>330343677365</v>
      </c>
      <c r="V13" s="33"/>
      <c r="W13" s="49">
        <v>465570144600</v>
      </c>
      <c r="X13" s="33"/>
      <c r="Y13" s="124">
        <f>W13/سهام!$AA$1</f>
        <v>3.5265408583859672E-3</v>
      </c>
    </row>
    <row r="14" spans="1:25" x14ac:dyDescent="0.45">
      <c r="A14" s="11" t="s">
        <v>195</v>
      </c>
      <c r="C14" s="126">
        <v>15774000</v>
      </c>
      <c r="D14" s="126"/>
      <c r="E14" s="126">
        <v>199918474370</v>
      </c>
      <c r="F14" s="126"/>
      <c r="G14" s="126">
        <v>297030357333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15774000</v>
      </c>
      <c r="R14" s="33"/>
      <c r="S14" s="49">
        <v>21807</v>
      </c>
      <c r="T14" s="33"/>
      <c r="U14" s="49">
        <v>199918474370</v>
      </c>
      <c r="V14" s="33"/>
      <c r="W14" s="49">
        <v>343570837658.40002</v>
      </c>
      <c r="X14" s="33"/>
      <c r="Y14" s="124">
        <f>W14/سهام!$AA$1</f>
        <v>2.6024361974353281E-3</v>
      </c>
    </row>
    <row r="15" spans="1:25" x14ac:dyDescent="0.45">
      <c r="A15" s="11" t="s">
        <v>196</v>
      </c>
      <c r="C15" s="126">
        <v>8430000</v>
      </c>
      <c r="D15" s="126"/>
      <c r="E15" s="126">
        <v>200140470622</v>
      </c>
      <c r="F15" s="123"/>
      <c r="G15" s="126">
        <v>224120472312</v>
      </c>
      <c r="I15" s="49">
        <v>0</v>
      </c>
      <c r="J15" s="49"/>
      <c r="K15" s="49">
        <v>0</v>
      </c>
      <c r="M15" s="11">
        <v>0</v>
      </c>
      <c r="O15" s="11">
        <v>0</v>
      </c>
      <c r="Q15" s="49">
        <v>8430000</v>
      </c>
      <c r="R15" s="33"/>
      <c r="S15" s="49">
        <v>30681</v>
      </c>
      <c r="T15" s="33"/>
      <c r="U15" s="49">
        <v>200140470622</v>
      </c>
      <c r="V15" s="33"/>
      <c r="W15" s="49">
        <v>258330461002</v>
      </c>
      <c r="X15" s="33"/>
      <c r="Y15" s="124">
        <f>W15/سهام!$AA$1</f>
        <v>1.9567683543624628E-3</v>
      </c>
    </row>
    <row r="16" spans="1:25" x14ac:dyDescent="0.45">
      <c r="A16" s="11" t="s">
        <v>119</v>
      </c>
      <c r="C16" s="123">
        <v>6050000</v>
      </c>
      <c r="D16" s="123"/>
      <c r="E16" s="123">
        <v>99940496613</v>
      </c>
      <c r="F16" s="123"/>
      <c r="G16" s="123">
        <v>152048981150</v>
      </c>
      <c r="I16" s="49">
        <v>0</v>
      </c>
      <c r="J16" s="49"/>
      <c r="K16" s="49">
        <v>0</v>
      </c>
      <c r="M16" s="11">
        <v>0</v>
      </c>
      <c r="N16" s="33"/>
      <c r="O16" s="11">
        <v>0</v>
      </c>
      <c r="Q16" s="49">
        <v>6050000</v>
      </c>
      <c r="R16" s="33"/>
      <c r="S16" s="49">
        <v>28260</v>
      </c>
      <c r="T16" s="33"/>
      <c r="U16" s="49">
        <v>99940496613</v>
      </c>
      <c r="V16" s="33"/>
      <c r="W16" s="49">
        <v>170579762100</v>
      </c>
      <c r="X16" s="33"/>
      <c r="Y16" s="124">
        <f>W16/سهام!$AA$1</f>
        <v>1.2920856451743535E-3</v>
      </c>
    </row>
    <row r="17" spans="1:25" x14ac:dyDescent="0.45">
      <c r="A17" s="11" t="s">
        <v>111</v>
      </c>
      <c r="C17" s="126">
        <v>4710000</v>
      </c>
      <c r="D17" s="126"/>
      <c r="E17" s="126">
        <v>96184113372</v>
      </c>
      <c r="F17" s="123"/>
      <c r="G17" s="126">
        <v>112808203002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4710000</v>
      </c>
      <c r="R17" s="33"/>
      <c r="S17" s="49">
        <v>25310</v>
      </c>
      <c r="T17" s="33"/>
      <c r="U17" s="49">
        <v>96184113372</v>
      </c>
      <c r="V17" s="33"/>
      <c r="W17" s="49">
        <v>118935916770</v>
      </c>
      <c r="X17" s="33"/>
      <c r="Y17" s="124">
        <f>W17/سهام!$AA$1</f>
        <v>9.0090048703479037E-4</v>
      </c>
    </row>
    <row r="18" spans="1:25" x14ac:dyDescent="0.45">
      <c r="A18" s="11" t="s">
        <v>120</v>
      </c>
      <c r="C18" s="123">
        <v>3541990</v>
      </c>
      <c r="D18" s="123"/>
      <c r="E18" s="123">
        <v>49999991786</v>
      </c>
      <c r="F18" s="123"/>
      <c r="G18" s="123">
        <v>66860317563</v>
      </c>
      <c r="I18" s="49">
        <v>0</v>
      </c>
      <c r="J18" s="49"/>
      <c r="K18" s="49">
        <v>0</v>
      </c>
      <c r="M18" s="11">
        <v>0</v>
      </c>
      <c r="N18" s="33"/>
      <c r="O18" s="11">
        <v>0</v>
      </c>
      <c r="Q18" s="49">
        <v>3541990</v>
      </c>
      <c r="R18" s="33"/>
      <c r="S18" s="49">
        <v>21390</v>
      </c>
      <c r="T18" s="33"/>
      <c r="U18" s="49">
        <v>49999991786</v>
      </c>
      <c r="V18" s="33"/>
      <c r="W18" s="49">
        <v>75588910817.970001</v>
      </c>
      <c r="X18" s="33"/>
      <c r="Y18" s="124">
        <f>W18/سهام!$AA$1</f>
        <v>5.7256116083106816E-4</v>
      </c>
    </row>
    <row r="19" spans="1:25" x14ac:dyDescent="0.45">
      <c r="A19" s="11" t="s">
        <v>209</v>
      </c>
      <c r="B19" s="125"/>
      <c r="C19" s="126">
        <v>0</v>
      </c>
      <c r="D19" s="126"/>
      <c r="E19" s="126">
        <v>0</v>
      </c>
      <c r="F19" s="126"/>
      <c r="G19" s="126">
        <v>0</v>
      </c>
      <c r="H19" s="14"/>
      <c r="I19" s="49">
        <v>990000</v>
      </c>
      <c r="J19" s="49"/>
      <c r="K19" s="49">
        <v>9922225500</v>
      </c>
      <c r="L19" s="14"/>
      <c r="M19" s="49">
        <v>0</v>
      </c>
      <c r="N19" s="49"/>
      <c r="O19" s="14">
        <v>0</v>
      </c>
      <c r="P19" s="14"/>
      <c r="Q19" s="49">
        <v>990000</v>
      </c>
      <c r="R19" s="49"/>
      <c r="S19" s="49">
        <v>10000</v>
      </c>
      <c r="T19" s="49"/>
      <c r="U19" s="49">
        <v>9922225500</v>
      </c>
      <c r="V19" s="49"/>
      <c r="W19" s="49">
        <v>9877230000</v>
      </c>
      <c r="X19" s="49"/>
      <c r="Y19" s="124">
        <f>W19/سهام!$AA$1</f>
        <v>7.481677157929088E-5</v>
      </c>
    </row>
    <row r="20" spans="1:25" x14ac:dyDescent="0.45">
      <c r="A20" s="11" t="s">
        <v>187</v>
      </c>
      <c r="C20" s="126">
        <v>4990000</v>
      </c>
      <c r="D20" s="126"/>
      <c r="E20" s="126">
        <v>145484982149</v>
      </c>
      <c r="F20" s="123"/>
      <c r="G20" s="126">
        <v>149853542300</v>
      </c>
      <c r="I20" s="49">
        <v>0</v>
      </c>
      <c r="J20" s="49"/>
      <c r="K20" s="49">
        <v>0</v>
      </c>
      <c r="M20" s="11">
        <v>-4990000</v>
      </c>
      <c r="O20" s="11">
        <v>151396884461</v>
      </c>
      <c r="Q20" s="49">
        <v>0</v>
      </c>
      <c r="R20" s="33"/>
      <c r="S20" s="49">
        <v>0</v>
      </c>
      <c r="T20" s="33"/>
      <c r="U20" s="49">
        <v>0</v>
      </c>
      <c r="V20" s="33"/>
      <c r="W20" s="49">
        <v>0</v>
      </c>
      <c r="X20" s="33"/>
      <c r="Y20" s="124">
        <f>W20/سهام!$AA$1</f>
        <v>0</v>
      </c>
    </row>
    <row r="21" spans="1:25" x14ac:dyDescent="0.45">
      <c r="A21" s="11" t="s">
        <v>176</v>
      </c>
      <c r="C21" s="123">
        <v>9500000</v>
      </c>
      <c r="D21" s="123"/>
      <c r="E21" s="123">
        <v>95114000000</v>
      </c>
      <c r="F21" s="123"/>
      <c r="G21" s="123">
        <v>123721855400</v>
      </c>
      <c r="I21" s="49">
        <v>0</v>
      </c>
      <c r="J21" s="49"/>
      <c r="K21" s="49">
        <v>0</v>
      </c>
      <c r="M21" s="11">
        <v>-9500000</v>
      </c>
      <c r="N21" s="33"/>
      <c r="O21" s="11">
        <v>141874760741</v>
      </c>
      <c r="Q21" s="49">
        <v>0</v>
      </c>
      <c r="R21" s="33"/>
      <c r="S21" s="49">
        <v>0</v>
      </c>
      <c r="T21" s="33"/>
      <c r="U21" s="49">
        <v>0</v>
      </c>
      <c r="V21" s="33"/>
      <c r="W21" s="49">
        <v>0</v>
      </c>
      <c r="X21" s="33"/>
      <c r="Y21" s="124">
        <f>W21/سهام!$AA$1</f>
        <v>0</v>
      </c>
    </row>
    <row r="22" spans="1:25" ht="21" x14ac:dyDescent="0.45">
      <c r="A22" s="120" t="s">
        <v>156</v>
      </c>
      <c r="C22" s="14"/>
      <c r="D22" s="14"/>
      <c r="E22" s="81">
        <f>SUM(E11:E21)</f>
        <v>2377028060118</v>
      </c>
      <c r="G22" s="81">
        <f>SUM(G11:G21)</f>
        <v>3551127113775</v>
      </c>
      <c r="I22" s="14"/>
      <c r="K22" s="81">
        <f>SUM(K11:K21)</f>
        <v>98602011804</v>
      </c>
      <c r="M22" s="14"/>
      <c r="O22" s="81">
        <f>SUM(O11:O21)</f>
        <v>293271645202</v>
      </c>
      <c r="Q22" s="49"/>
      <c r="R22" s="33"/>
      <c r="S22" s="49"/>
      <c r="T22" s="33"/>
      <c r="U22" s="81">
        <f>SUM(U11:U21)</f>
        <v>2235031089773</v>
      </c>
      <c r="V22" s="33"/>
      <c r="W22" s="81">
        <f>SUM(W11:W21)</f>
        <v>3811256086598.4463</v>
      </c>
      <c r="X22" s="33"/>
      <c r="Y22" s="157">
        <f>SUM(Y11:Y21)</f>
        <v>2.8869012472243542E-2</v>
      </c>
    </row>
    <row r="26" spans="1:25" x14ac:dyDescent="0.45">
      <c r="C26" s="18"/>
    </row>
    <row r="27" spans="1:25" x14ac:dyDescent="0.45">
      <c r="C27" s="18"/>
    </row>
    <row r="28" spans="1:25" x14ac:dyDescent="0.45">
      <c r="C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C32" s="18"/>
      <c r="G32" s="18"/>
    </row>
    <row r="33" spans="7:7" x14ac:dyDescent="0.45">
      <c r="G33" s="18"/>
    </row>
    <row r="34" spans="7:7" x14ac:dyDescent="0.45">
      <c r="G34" s="18"/>
    </row>
  </sheetData>
  <sortState xmlns:xlrd2="http://schemas.microsoft.com/office/spreadsheetml/2017/richdata2" ref="A11:Y21">
    <sortCondition descending="1" ref="W11:W21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33"/>
  <sheetViews>
    <sheetView rightToLeft="1" view="pageBreakPreview" zoomScale="85" zoomScaleNormal="100" zoomScaleSheetLayoutView="85" workbookViewId="0">
      <selection sqref="A1:AK1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4" bestFit="1" customWidth="1"/>
    <col min="38" max="38" width="0.28515625" style="5" customWidth="1"/>
    <col min="39" max="16384" width="9.140625" style="5"/>
  </cols>
  <sheetData>
    <row r="1" spans="1:37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</row>
    <row r="2" spans="1:37" ht="21" x14ac:dyDescent="0.45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</row>
    <row r="3" spans="1:37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</row>
    <row r="4" spans="1:37" ht="21" x14ac:dyDescent="0.45">
      <c r="A4" s="192" t="s">
        <v>90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1"/>
    </row>
    <row r="6" spans="1:37" ht="21" x14ac:dyDescent="0.45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81" t="s">
        <v>193</v>
      </c>
      <c r="P6" s="181"/>
      <c r="Q6" s="181"/>
      <c r="R6" s="181"/>
      <c r="S6" s="181"/>
      <c r="U6" s="181" t="s">
        <v>2</v>
      </c>
      <c r="V6" s="181"/>
      <c r="W6" s="181"/>
      <c r="X6" s="181"/>
      <c r="Y6" s="181"/>
      <c r="Z6" s="181"/>
      <c r="AA6" s="181"/>
      <c r="AC6" s="181" t="s">
        <v>207</v>
      </c>
      <c r="AD6" s="181"/>
      <c r="AE6" s="181"/>
      <c r="AF6" s="181"/>
      <c r="AG6" s="181"/>
      <c r="AH6" s="181"/>
      <c r="AI6" s="181"/>
      <c r="AJ6" s="181"/>
      <c r="AK6" s="181"/>
    </row>
    <row r="7" spans="1:37" ht="21" customHeight="1" x14ac:dyDescent="0.45">
      <c r="A7" s="196" t="s">
        <v>21</v>
      </c>
      <c r="B7" s="196"/>
      <c r="C7" s="194" t="s">
        <v>22</v>
      </c>
      <c r="D7" s="22"/>
      <c r="E7" s="194" t="s">
        <v>23</v>
      </c>
      <c r="F7" s="22"/>
      <c r="G7" s="191" t="s">
        <v>24</v>
      </c>
      <c r="H7" s="22"/>
      <c r="I7" s="191" t="s">
        <v>25</v>
      </c>
      <c r="J7" s="12"/>
      <c r="K7" s="191" t="s">
        <v>26</v>
      </c>
      <c r="L7" s="22"/>
      <c r="M7" s="191" t="s">
        <v>14</v>
      </c>
      <c r="N7" s="22"/>
      <c r="O7" s="191" t="s">
        <v>6</v>
      </c>
      <c r="P7" s="22"/>
      <c r="Q7" s="191" t="s">
        <v>7</v>
      </c>
      <c r="R7" s="22"/>
      <c r="S7" s="191" t="s">
        <v>8</v>
      </c>
      <c r="U7" s="193" t="s">
        <v>3</v>
      </c>
      <c r="V7" s="193"/>
      <c r="W7" s="193"/>
      <c r="X7" s="22"/>
      <c r="Y7" s="193" t="s">
        <v>4</v>
      </c>
      <c r="Z7" s="193"/>
      <c r="AA7" s="193"/>
      <c r="AC7" s="191" t="s">
        <v>6</v>
      </c>
      <c r="AD7" s="22"/>
      <c r="AE7" s="191" t="s">
        <v>10</v>
      </c>
      <c r="AF7" s="22"/>
      <c r="AG7" s="191" t="s">
        <v>7</v>
      </c>
      <c r="AH7" s="22"/>
      <c r="AI7" s="194" t="s">
        <v>8</v>
      </c>
      <c r="AJ7" s="22"/>
      <c r="AK7" s="187" t="s">
        <v>132</v>
      </c>
    </row>
    <row r="8" spans="1:37" ht="21" x14ac:dyDescent="0.45">
      <c r="A8" s="196"/>
      <c r="B8" s="196"/>
      <c r="C8" s="195"/>
      <c r="E8" s="195"/>
      <c r="G8" s="181"/>
      <c r="I8" s="181"/>
      <c r="K8" s="181"/>
      <c r="M8" s="181"/>
      <c r="O8" s="181"/>
      <c r="Q8" s="181"/>
      <c r="S8" s="181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81"/>
      <c r="AE8" s="181"/>
      <c r="AG8" s="181"/>
      <c r="AI8" s="195"/>
      <c r="AK8" s="188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2"/>
    </row>
    <row r="10" spans="1:37" x14ac:dyDescent="0.45">
      <c r="A10" s="17" t="s">
        <v>171</v>
      </c>
      <c r="C10" s="7" t="s">
        <v>184</v>
      </c>
      <c r="E10" s="7" t="s">
        <v>184</v>
      </c>
      <c r="G10" s="7" t="s">
        <v>99</v>
      </c>
      <c r="I10" s="7" t="s">
        <v>174</v>
      </c>
      <c r="K10" s="9">
        <v>23</v>
      </c>
      <c r="L10" s="57"/>
      <c r="M10" s="9">
        <v>23</v>
      </c>
      <c r="O10" s="9">
        <v>5000000</v>
      </c>
      <c r="P10" s="57"/>
      <c r="Q10" s="9">
        <v>5000000000000</v>
      </c>
      <c r="R10" s="57"/>
      <c r="S10" s="9">
        <v>5000000000000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5000000</v>
      </c>
      <c r="AD10" s="57"/>
      <c r="AE10" s="9">
        <v>1000000</v>
      </c>
      <c r="AF10" s="57"/>
      <c r="AG10" s="9">
        <v>5000000000000</v>
      </c>
      <c r="AH10" s="57"/>
      <c r="AI10" s="9">
        <v>5000000000000</v>
      </c>
      <c r="AJ10" s="57"/>
      <c r="AK10" s="96">
        <f>AI10/سهام!$AA$1</f>
        <v>3.787335699345408E-2</v>
      </c>
    </row>
    <row r="11" spans="1:37" x14ac:dyDescent="0.45">
      <c r="A11" s="1" t="s">
        <v>172</v>
      </c>
      <c r="C11" s="7" t="s">
        <v>184</v>
      </c>
      <c r="E11" s="7" t="s">
        <v>184</v>
      </c>
      <c r="G11" s="2" t="s">
        <v>99</v>
      </c>
      <c r="I11" s="7" t="s">
        <v>174</v>
      </c>
      <c r="K11" s="10">
        <v>23</v>
      </c>
      <c r="L11" s="57"/>
      <c r="M11" s="10">
        <v>23</v>
      </c>
      <c r="O11" s="9">
        <v>5000000</v>
      </c>
      <c r="P11" s="57"/>
      <c r="Q11" s="9">
        <v>5000000000000</v>
      </c>
      <c r="R11" s="57"/>
      <c r="S11" s="10">
        <v>5000000000000</v>
      </c>
      <c r="T11" s="57"/>
      <c r="U11" s="9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5000000</v>
      </c>
      <c r="AD11" s="57"/>
      <c r="AE11" s="9">
        <v>1000000</v>
      </c>
      <c r="AF11" s="57"/>
      <c r="AG11" s="9">
        <v>5000000000000</v>
      </c>
      <c r="AH11" s="57"/>
      <c r="AI11" s="9">
        <v>5000000000000</v>
      </c>
      <c r="AJ11" s="57"/>
      <c r="AK11" s="96">
        <f>AI11/سهام!$AA$1</f>
        <v>3.787335699345408E-2</v>
      </c>
    </row>
    <row r="12" spans="1:37" x14ac:dyDescent="0.45">
      <c r="A12" s="1" t="s">
        <v>104</v>
      </c>
      <c r="C12" s="7" t="s">
        <v>27</v>
      </c>
      <c r="E12" s="7" t="s">
        <v>27</v>
      </c>
      <c r="G12" s="2" t="s">
        <v>106</v>
      </c>
      <c r="I12" s="7" t="s">
        <v>107</v>
      </c>
      <c r="K12" s="10">
        <v>18</v>
      </c>
      <c r="L12" s="57"/>
      <c r="M12" s="10">
        <v>18</v>
      </c>
      <c r="O12" s="9">
        <v>4302000</v>
      </c>
      <c r="P12" s="57"/>
      <c r="Q12" s="9">
        <v>3650468775951</v>
      </c>
      <c r="R12" s="57"/>
      <c r="S12" s="10">
        <v>4144872999150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4302000</v>
      </c>
      <c r="AD12" s="57"/>
      <c r="AE12" s="9">
        <v>978600</v>
      </c>
      <c r="AF12" s="57"/>
      <c r="AG12" s="9">
        <v>3650468775951</v>
      </c>
      <c r="AH12" s="57"/>
      <c r="AI12" s="9">
        <v>4207648046647</v>
      </c>
      <c r="AJ12" s="57"/>
      <c r="AK12" s="96">
        <f>AI12/سهام!$AA$1</f>
        <v>3.187155131469431E-2</v>
      </c>
    </row>
    <row r="13" spans="1:37" x14ac:dyDescent="0.45">
      <c r="A13" s="17" t="s">
        <v>180</v>
      </c>
      <c r="C13" s="7" t="s">
        <v>27</v>
      </c>
      <c r="E13" s="7" t="s">
        <v>27</v>
      </c>
      <c r="G13" s="7" t="s">
        <v>182</v>
      </c>
      <c r="I13" s="7" t="s">
        <v>183</v>
      </c>
      <c r="K13" s="9">
        <v>23</v>
      </c>
      <c r="L13" s="57"/>
      <c r="M13" s="9">
        <v>23</v>
      </c>
      <c r="O13" s="9">
        <v>4744704</v>
      </c>
      <c r="P13" s="57"/>
      <c r="Q13" s="9">
        <v>4374996664320</v>
      </c>
      <c r="R13" s="57"/>
      <c r="S13" s="9">
        <v>4144118511705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4744704</v>
      </c>
      <c r="AD13" s="57"/>
      <c r="AE13" s="9">
        <v>870000</v>
      </c>
      <c r="AF13" s="57"/>
      <c r="AG13" s="9">
        <v>4374996664320</v>
      </c>
      <c r="AH13" s="57"/>
      <c r="AI13" s="9">
        <v>4125647938464</v>
      </c>
      <c r="AJ13" s="57"/>
      <c r="AK13" s="96">
        <f>AI13/سهام!$AA$1</f>
        <v>3.1250427440550989E-2</v>
      </c>
    </row>
    <row r="14" spans="1:37" x14ac:dyDescent="0.45">
      <c r="A14" s="17" t="s">
        <v>96</v>
      </c>
      <c r="C14" s="7" t="s">
        <v>27</v>
      </c>
      <c r="E14" s="7" t="s">
        <v>27</v>
      </c>
      <c r="G14" s="7" t="s">
        <v>100</v>
      </c>
      <c r="I14" s="7" t="s">
        <v>101</v>
      </c>
      <c r="K14" s="9">
        <v>23</v>
      </c>
      <c r="L14" s="57"/>
      <c r="M14" s="9">
        <v>23</v>
      </c>
      <c r="O14" s="9">
        <v>3528000</v>
      </c>
      <c r="P14" s="57"/>
      <c r="Q14" s="9">
        <v>3199976493180</v>
      </c>
      <c r="R14" s="57"/>
      <c r="S14" s="9">
        <v>3322309391446</v>
      </c>
      <c r="T14" s="57"/>
      <c r="U14" s="9">
        <v>0</v>
      </c>
      <c r="V14" s="57"/>
      <c r="W14" s="9">
        <v>0</v>
      </c>
      <c r="X14" s="57"/>
      <c r="Y14" s="9">
        <v>0</v>
      </c>
      <c r="Z14" s="57"/>
      <c r="AA14" s="9">
        <v>0</v>
      </c>
      <c r="AB14" s="57"/>
      <c r="AC14" s="9">
        <v>3528000</v>
      </c>
      <c r="AD14" s="57"/>
      <c r="AE14" s="9">
        <v>942210</v>
      </c>
      <c r="AF14" s="57"/>
      <c r="AG14" s="9">
        <v>3199976493180</v>
      </c>
      <c r="AH14" s="57"/>
      <c r="AI14" s="9">
        <v>3322309391446</v>
      </c>
      <c r="AJ14" s="57"/>
      <c r="AK14" s="96">
        <f>AI14/سهام!$AA$1</f>
        <v>2.5165401924987906E-2</v>
      </c>
    </row>
    <row r="15" spans="1:37" x14ac:dyDescent="0.45">
      <c r="A15" s="17" t="s">
        <v>179</v>
      </c>
      <c r="C15" s="7" t="s">
        <v>27</v>
      </c>
      <c r="E15" s="7" t="s">
        <v>27</v>
      </c>
      <c r="G15" s="2" t="s">
        <v>181</v>
      </c>
      <c r="I15" s="7" t="s">
        <v>189</v>
      </c>
      <c r="K15" s="9">
        <v>23</v>
      </c>
      <c r="L15" s="57"/>
      <c r="M15" s="9">
        <v>23</v>
      </c>
      <c r="O15" s="9">
        <v>3253232</v>
      </c>
      <c r="P15" s="57"/>
      <c r="Q15" s="9">
        <v>3000000421120</v>
      </c>
      <c r="R15" s="57"/>
      <c r="S15" s="9">
        <v>2818436456884</v>
      </c>
      <c r="T15" s="57"/>
      <c r="U15" s="9">
        <v>0</v>
      </c>
      <c r="V15" s="57"/>
      <c r="W15" s="9">
        <v>0</v>
      </c>
      <c r="X15" s="57"/>
      <c r="Y15" s="9">
        <v>0</v>
      </c>
      <c r="Z15" s="57"/>
      <c r="AA15" s="9">
        <v>0</v>
      </c>
      <c r="AB15" s="57"/>
      <c r="AC15" s="9">
        <v>3253232</v>
      </c>
      <c r="AD15" s="57"/>
      <c r="AE15" s="9">
        <v>935000</v>
      </c>
      <c r="AF15" s="57"/>
      <c r="AG15" s="9">
        <v>3000000421120</v>
      </c>
      <c r="AH15" s="57"/>
      <c r="AI15" s="9">
        <v>3040117956518</v>
      </c>
      <c r="AJ15" s="57"/>
      <c r="AK15" s="96">
        <f>AI15/سهام!$AA$1</f>
        <v>2.3027894533883264E-2</v>
      </c>
    </row>
    <row r="16" spans="1:37" x14ac:dyDescent="0.45">
      <c r="A16" s="1" t="s">
        <v>170</v>
      </c>
      <c r="B16" s="27"/>
      <c r="C16" s="2" t="s">
        <v>27</v>
      </c>
      <c r="D16" s="23"/>
      <c r="E16" s="2" t="s">
        <v>27</v>
      </c>
      <c r="F16" s="23"/>
      <c r="G16" s="2" t="s">
        <v>159</v>
      </c>
      <c r="H16" s="23"/>
      <c r="I16" s="2" t="s">
        <v>173</v>
      </c>
      <c r="J16" s="27"/>
      <c r="K16" s="10">
        <v>23</v>
      </c>
      <c r="L16" s="77"/>
      <c r="M16" s="10">
        <v>23</v>
      </c>
      <c r="N16" s="23"/>
      <c r="O16" s="10">
        <v>3200000</v>
      </c>
      <c r="P16" s="77"/>
      <c r="Q16" s="10">
        <v>2956241802034</v>
      </c>
      <c r="R16" s="77"/>
      <c r="S16" s="10">
        <v>2954552588000</v>
      </c>
      <c r="T16" s="77"/>
      <c r="U16" s="9">
        <v>0</v>
      </c>
      <c r="V16" s="77"/>
      <c r="W16" s="10">
        <v>0</v>
      </c>
      <c r="X16" s="77"/>
      <c r="Y16" s="9">
        <v>0</v>
      </c>
      <c r="Z16" s="57"/>
      <c r="AA16" s="9">
        <v>0</v>
      </c>
      <c r="AB16" s="77"/>
      <c r="AC16" s="10">
        <v>3200000</v>
      </c>
      <c r="AD16" s="77"/>
      <c r="AE16" s="10">
        <v>920000</v>
      </c>
      <c r="AF16" s="77"/>
      <c r="AG16" s="10">
        <v>2956241802034</v>
      </c>
      <c r="AH16" s="57"/>
      <c r="AI16" s="9">
        <v>2942399200000</v>
      </c>
      <c r="AJ16" s="57"/>
      <c r="AK16" s="96">
        <f>AI16/سهام!$AA$1</f>
        <v>2.2287707063770736E-2</v>
      </c>
    </row>
    <row r="17" spans="1:37" x14ac:dyDescent="0.45">
      <c r="A17" s="17" t="s">
        <v>122</v>
      </c>
      <c r="C17" s="7" t="s">
        <v>27</v>
      </c>
      <c r="E17" s="7" t="s">
        <v>27</v>
      </c>
      <c r="G17" s="7" t="s">
        <v>130</v>
      </c>
      <c r="I17" s="7" t="s">
        <v>162</v>
      </c>
      <c r="K17" s="9">
        <v>23</v>
      </c>
      <c r="L17" s="57"/>
      <c r="M17" s="9">
        <v>23</v>
      </c>
      <c r="O17" s="9">
        <v>2700000</v>
      </c>
      <c r="P17" s="57"/>
      <c r="Q17" s="9">
        <v>2445126000000</v>
      </c>
      <c r="R17" s="57"/>
      <c r="S17" s="9">
        <v>2479869837168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2700000</v>
      </c>
      <c r="AD17" s="57"/>
      <c r="AE17" s="9">
        <v>918970</v>
      </c>
      <c r="AF17" s="57"/>
      <c r="AG17" s="9">
        <v>2445126000000</v>
      </c>
      <c r="AH17" s="57"/>
      <c r="AI17" s="9">
        <v>2479869837168</v>
      </c>
      <c r="AJ17" s="57"/>
      <c r="AK17" s="96">
        <f>AI17/سهام!$AA$1</f>
        <v>1.8784199128072498E-2</v>
      </c>
    </row>
    <row r="18" spans="1:37" x14ac:dyDescent="0.45">
      <c r="A18" s="17" t="s">
        <v>114</v>
      </c>
      <c r="C18" s="7" t="s">
        <v>27</v>
      </c>
      <c r="E18" s="7" t="s">
        <v>27</v>
      </c>
      <c r="G18" s="7" t="s">
        <v>117</v>
      </c>
      <c r="I18" s="7" t="s">
        <v>118</v>
      </c>
      <c r="K18" s="9">
        <v>18</v>
      </c>
      <c r="L18" s="57"/>
      <c r="M18" s="9">
        <v>18</v>
      </c>
      <c r="O18" s="9">
        <v>2650000</v>
      </c>
      <c r="P18" s="57"/>
      <c r="Q18" s="9">
        <v>2014365037500</v>
      </c>
      <c r="R18" s="57"/>
      <c r="S18" s="9">
        <v>2237502696000</v>
      </c>
      <c r="T18" s="57"/>
      <c r="U18" s="9">
        <v>0</v>
      </c>
      <c r="V18" s="57"/>
      <c r="W18" s="9">
        <v>0</v>
      </c>
      <c r="X18" s="57"/>
      <c r="Y18" s="9">
        <v>0</v>
      </c>
      <c r="Z18" s="33"/>
      <c r="AA18" s="33">
        <v>0</v>
      </c>
      <c r="AB18" s="57"/>
      <c r="AC18" s="9">
        <v>2650000</v>
      </c>
      <c r="AD18" s="57"/>
      <c r="AE18" s="9">
        <v>844800</v>
      </c>
      <c r="AF18" s="57"/>
      <c r="AG18" s="9">
        <v>2014365037500</v>
      </c>
      <c r="AH18" s="57"/>
      <c r="AI18" s="9">
        <v>2237502696000</v>
      </c>
      <c r="AJ18" s="57"/>
      <c r="AK18" s="96">
        <f>AI18/سهام!$AA$1</f>
        <v>1.6948347675884792E-2</v>
      </c>
    </row>
    <row r="19" spans="1:37" x14ac:dyDescent="0.45">
      <c r="A19" s="1" t="s">
        <v>103</v>
      </c>
      <c r="C19" s="7" t="s">
        <v>27</v>
      </c>
      <c r="E19" s="7" t="s">
        <v>27</v>
      </c>
      <c r="G19" s="2" t="s">
        <v>106</v>
      </c>
      <c r="I19" s="7" t="s">
        <v>107</v>
      </c>
      <c r="K19" s="10">
        <v>18</v>
      </c>
      <c r="L19" s="57"/>
      <c r="M19" s="10">
        <v>18</v>
      </c>
      <c r="O19" s="9">
        <v>1983800</v>
      </c>
      <c r="P19" s="57"/>
      <c r="Q19" s="9">
        <v>1683356682048</v>
      </c>
      <c r="R19" s="57"/>
      <c r="S19" s="10">
        <v>1911343341635</v>
      </c>
      <c r="T19" s="57"/>
      <c r="U19" s="9">
        <v>0</v>
      </c>
      <c r="V19" s="57"/>
      <c r="W19" s="10">
        <v>0</v>
      </c>
      <c r="X19" s="57"/>
      <c r="Y19" s="9">
        <v>0</v>
      </c>
      <c r="Z19" s="57"/>
      <c r="AA19" s="9">
        <v>0</v>
      </c>
      <c r="AB19" s="57"/>
      <c r="AC19" s="9">
        <v>1983800</v>
      </c>
      <c r="AD19" s="57"/>
      <c r="AE19" s="9">
        <v>978600</v>
      </c>
      <c r="AF19" s="57"/>
      <c r="AG19" s="9">
        <v>1683356682048</v>
      </c>
      <c r="AH19" s="57"/>
      <c r="AI19" s="9">
        <v>1940291072742</v>
      </c>
      <c r="AJ19" s="57"/>
      <c r="AK19" s="96">
        <f>AI19/سهام!$AA$1</f>
        <v>1.4697067293833948E-2</v>
      </c>
    </row>
    <row r="20" spans="1:37" x14ac:dyDescent="0.45">
      <c r="A20" s="17" t="s">
        <v>127</v>
      </c>
      <c r="C20" s="7" t="s">
        <v>27</v>
      </c>
      <c r="E20" s="7" t="s">
        <v>27</v>
      </c>
      <c r="G20" s="7" t="s">
        <v>128</v>
      </c>
      <c r="I20" s="7" t="s">
        <v>129</v>
      </c>
      <c r="K20" s="9">
        <v>23</v>
      </c>
      <c r="L20" s="57"/>
      <c r="M20" s="9">
        <v>23</v>
      </c>
      <c r="O20" s="9">
        <v>2000000</v>
      </c>
      <c r="P20" s="57"/>
      <c r="Q20" s="9">
        <v>2000000000000</v>
      </c>
      <c r="R20" s="57"/>
      <c r="S20" s="9">
        <v>1998912500000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2000000</v>
      </c>
      <c r="AD20" s="57"/>
      <c r="AE20" s="9">
        <v>950000</v>
      </c>
      <c r="AF20" s="57"/>
      <c r="AG20" s="9">
        <v>2000000000000</v>
      </c>
      <c r="AH20" s="57"/>
      <c r="AI20" s="9">
        <v>1898966875000</v>
      </c>
      <c r="AJ20" s="57"/>
      <c r="AK20" s="96">
        <f>AI20/سهام!$AA$1</f>
        <v>1.4384050075123778E-2</v>
      </c>
    </row>
    <row r="21" spans="1:37" x14ac:dyDescent="0.45">
      <c r="A21" s="17" t="s">
        <v>91</v>
      </c>
      <c r="C21" s="7" t="s">
        <v>27</v>
      </c>
      <c r="E21" s="7" t="s">
        <v>27</v>
      </c>
      <c r="G21" s="7" t="s">
        <v>92</v>
      </c>
      <c r="I21" s="7" t="s">
        <v>93</v>
      </c>
      <c r="K21" s="9">
        <v>23</v>
      </c>
      <c r="L21" s="57"/>
      <c r="M21" s="9">
        <v>23</v>
      </c>
      <c r="O21" s="9">
        <v>1500000</v>
      </c>
      <c r="P21" s="57"/>
      <c r="Q21" s="9">
        <v>1500000000000</v>
      </c>
      <c r="R21" s="57"/>
      <c r="S21" s="9">
        <v>1499184375000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1500000</v>
      </c>
      <c r="AD21" s="57"/>
      <c r="AE21" s="9">
        <v>950000</v>
      </c>
      <c r="AF21" s="57"/>
      <c r="AG21" s="9">
        <v>1500000000000</v>
      </c>
      <c r="AH21" s="57"/>
      <c r="AI21" s="9">
        <v>1424225156250</v>
      </c>
      <c r="AJ21" s="57"/>
      <c r="AK21" s="96">
        <f>AI21/سهام!$AA$1</f>
        <v>1.0788037556342833E-2</v>
      </c>
    </row>
    <row r="22" spans="1:37" x14ac:dyDescent="0.45">
      <c r="A22" s="17" t="s">
        <v>94</v>
      </c>
      <c r="C22" s="7" t="s">
        <v>27</v>
      </c>
      <c r="E22" s="7" t="s">
        <v>27</v>
      </c>
      <c r="G22" s="7" t="s">
        <v>97</v>
      </c>
      <c r="I22" s="7" t="s">
        <v>98</v>
      </c>
      <c r="K22" s="9">
        <v>23</v>
      </c>
      <c r="L22" s="57"/>
      <c r="M22" s="9">
        <v>23</v>
      </c>
      <c r="O22" s="9">
        <v>1499971</v>
      </c>
      <c r="P22" s="57"/>
      <c r="Q22" s="9">
        <v>1500205374093</v>
      </c>
      <c r="R22" s="57"/>
      <c r="S22" s="9">
        <v>1499155390768</v>
      </c>
      <c r="T22" s="57"/>
      <c r="U22" s="9">
        <v>0</v>
      </c>
      <c r="V22" s="57"/>
      <c r="W22" s="9">
        <v>0</v>
      </c>
      <c r="X22" s="57"/>
      <c r="Y22" s="9">
        <v>0</v>
      </c>
      <c r="Z22" s="33"/>
      <c r="AA22" s="33">
        <v>0</v>
      </c>
      <c r="AB22" s="57"/>
      <c r="AC22" s="9">
        <v>1499971</v>
      </c>
      <c r="AD22" s="57"/>
      <c r="AE22" s="9">
        <v>950000</v>
      </c>
      <c r="AF22" s="57"/>
      <c r="AG22" s="9">
        <v>1500205374093</v>
      </c>
      <c r="AH22" s="57"/>
      <c r="AI22" s="9">
        <v>1424197621230</v>
      </c>
      <c r="AJ22" s="57"/>
      <c r="AK22" s="96">
        <f>AI22/سهام!$AA$1</f>
        <v>1.0787828987614377E-2</v>
      </c>
    </row>
    <row r="23" spans="1:37" x14ac:dyDescent="0.45">
      <c r="A23" s="17" t="s">
        <v>105</v>
      </c>
      <c r="C23" s="7" t="s">
        <v>27</v>
      </c>
      <c r="E23" s="7" t="s">
        <v>27</v>
      </c>
      <c r="G23" s="7" t="s">
        <v>106</v>
      </c>
      <c r="I23" s="7" t="s">
        <v>108</v>
      </c>
      <c r="K23" s="9">
        <v>18</v>
      </c>
      <c r="L23" s="57"/>
      <c r="M23" s="9">
        <v>18</v>
      </c>
      <c r="O23" s="9">
        <v>646000</v>
      </c>
      <c r="P23" s="57"/>
      <c r="Q23" s="9">
        <v>548164381035</v>
      </c>
      <c r="R23" s="57"/>
      <c r="S23" s="9">
        <v>622405382950</v>
      </c>
      <c r="T23" s="57"/>
      <c r="U23" s="9">
        <v>0</v>
      </c>
      <c r="V23" s="57"/>
      <c r="W23" s="9">
        <v>0</v>
      </c>
      <c r="X23" s="57"/>
      <c r="Y23" s="9">
        <v>0</v>
      </c>
      <c r="Z23" s="33"/>
      <c r="AA23" s="33">
        <v>0</v>
      </c>
      <c r="AB23" s="57"/>
      <c r="AC23" s="9">
        <v>646000</v>
      </c>
      <c r="AD23" s="57"/>
      <c r="AE23" s="9">
        <v>978600</v>
      </c>
      <c r="AF23" s="57"/>
      <c r="AG23" s="9">
        <v>548164381035</v>
      </c>
      <c r="AH23" s="57"/>
      <c r="AI23" s="9">
        <v>631831854517</v>
      </c>
      <c r="AJ23" s="57"/>
      <c r="AK23" s="96">
        <f>AI23/سهام!$AA$1</f>
        <v>4.7859186771916961E-3</v>
      </c>
    </row>
    <row r="24" spans="1:37" x14ac:dyDescent="0.45">
      <c r="A24" s="17" t="s">
        <v>31</v>
      </c>
      <c r="C24" s="7" t="s">
        <v>27</v>
      </c>
      <c r="E24" s="7" t="s">
        <v>27</v>
      </c>
      <c r="G24" s="7" t="s">
        <v>32</v>
      </c>
      <c r="I24" s="7" t="s">
        <v>33</v>
      </c>
      <c r="K24" s="9">
        <v>23</v>
      </c>
      <c r="L24" s="57"/>
      <c r="M24" s="9">
        <v>23</v>
      </c>
      <c r="O24" s="9">
        <v>526865</v>
      </c>
      <c r="P24" s="57"/>
      <c r="Q24" s="9">
        <v>500020153650</v>
      </c>
      <c r="R24" s="57"/>
      <c r="S24" s="9">
        <v>498027429956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526865</v>
      </c>
      <c r="AD24" s="57"/>
      <c r="AE24" s="9">
        <v>950000</v>
      </c>
      <c r="AF24" s="57"/>
      <c r="AG24" s="9">
        <v>500020153650</v>
      </c>
      <c r="AH24" s="57"/>
      <c r="AI24" s="9">
        <v>500249591298</v>
      </c>
      <c r="AJ24" s="57"/>
      <c r="AK24" s="96">
        <f>AI24/سهام!$AA$1</f>
        <v>3.7892262714117305E-3</v>
      </c>
    </row>
    <row r="25" spans="1:37" x14ac:dyDescent="0.45">
      <c r="A25" s="17" t="s">
        <v>121</v>
      </c>
      <c r="C25" s="7" t="s">
        <v>27</v>
      </c>
      <c r="E25" s="7" t="s">
        <v>27</v>
      </c>
      <c r="G25" s="2" t="s">
        <v>123</v>
      </c>
      <c r="I25" s="7" t="s">
        <v>124</v>
      </c>
      <c r="K25" s="9">
        <v>23</v>
      </c>
      <c r="L25" s="57"/>
      <c r="M25" s="9">
        <v>23</v>
      </c>
      <c r="O25" s="9">
        <v>3000000</v>
      </c>
      <c r="P25" s="57"/>
      <c r="Q25" s="9">
        <v>3000000000000</v>
      </c>
      <c r="R25" s="57"/>
      <c r="S25" s="9">
        <v>2998368750000</v>
      </c>
      <c r="T25" s="57"/>
      <c r="U25" s="9">
        <v>0</v>
      </c>
      <c r="V25" s="57"/>
      <c r="W25" s="9">
        <v>0</v>
      </c>
      <c r="X25" s="57"/>
      <c r="Y25" s="9">
        <v>2500000</v>
      </c>
      <c r="Z25" s="57"/>
      <c r="AA25" s="9">
        <v>2498828125000</v>
      </c>
      <c r="AB25" s="57"/>
      <c r="AC25" s="9">
        <v>500000</v>
      </c>
      <c r="AD25" s="57"/>
      <c r="AE25" s="9">
        <v>1000000</v>
      </c>
      <c r="AF25" s="57"/>
      <c r="AG25" s="9">
        <v>500000000000</v>
      </c>
      <c r="AH25" s="57"/>
      <c r="AI25" s="9">
        <v>499728125000</v>
      </c>
      <c r="AJ25" s="57"/>
      <c r="AK25" s="96">
        <f>AI25/سهام!$AA$1</f>
        <v>3.7852763355588886E-3</v>
      </c>
    </row>
    <row r="26" spans="1:37" x14ac:dyDescent="0.45">
      <c r="A26" s="17" t="s">
        <v>35</v>
      </c>
      <c r="C26" s="7" t="s">
        <v>27</v>
      </c>
      <c r="E26" s="7" t="s">
        <v>27</v>
      </c>
      <c r="G26" s="2" t="s">
        <v>36</v>
      </c>
      <c r="I26" s="7" t="s">
        <v>37</v>
      </c>
      <c r="K26" s="9">
        <v>23</v>
      </c>
      <c r="L26" s="57"/>
      <c r="M26" s="9">
        <v>23</v>
      </c>
      <c r="O26" s="9">
        <v>500000</v>
      </c>
      <c r="P26" s="57"/>
      <c r="Q26" s="9">
        <v>500000000000</v>
      </c>
      <c r="R26" s="57"/>
      <c r="S26" s="9">
        <v>499728125000</v>
      </c>
      <c r="T26" s="57"/>
      <c r="U26" s="9">
        <v>0</v>
      </c>
      <c r="V26" s="57"/>
      <c r="W26" s="9">
        <v>0</v>
      </c>
      <c r="X26" s="57"/>
      <c r="Y26" s="9">
        <v>0</v>
      </c>
      <c r="Z26" s="57"/>
      <c r="AA26" s="9">
        <v>0</v>
      </c>
      <c r="AB26" s="57"/>
      <c r="AC26" s="9">
        <v>500000</v>
      </c>
      <c r="AD26" s="57"/>
      <c r="AE26" s="9">
        <v>1000000</v>
      </c>
      <c r="AF26" s="57"/>
      <c r="AG26" s="9">
        <v>500000000000</v>
      </c>
      <c r="AH26" s="57"/>
      <c r="AI26" s="9">
        <v>499728125000</v>
      </c>
      <c r="AJ26" s="57"/>
      <c r="AK26" s="96">
        <f>AI26/سهام!$AA$1</f>
        <v>3.7852763355588886E-3</v>
      </c>
    </row>
    <row r="27" spans="1:37" ht="21" x14ac:dyDescent="0.45">
      <c r="A27" s="99" t="s">
        <v>156</v>
      </c>
      <c r="C27" s="2"/>
      <c r="E27" s="2"/>
      <c r="G27" s="2"/>
      <c r="I27" s="2"/>
      <c r="K27" s="2"/>
      <c r="M27" s="2"/>
      <c r="O27" s="9"/>
      <c r="Q27" s="79">
        <f>SUM(Q10:Q26)</f>
        <v>42872921784931</v>
      </c>
      <c r="S27" s="79">
        <f>SUM(S10:S26)</f>
        <v>43628787775662</v>
      </c>
      <c r="U27" s="2"/>
      <c r="W27" s="79">
        <f>SUM(W10:W26)</f>
        <v>0</v>
      </c>
      <c r="Y27" s="2"/>
      <c r="AA27" s="79">
        <f>SUM(AA10:AA26)</f>
        <v>2498828125000</v>
      </c>
      <c r="AC27" s="2"/>
      <c r="AE27" s="2"/>
      <c r="AG27" s="79">
        <f>SUM(AG10:AG26)</f>
        <v>40372921784931</v>
      </c>
      <c r="AI27" s="79">
        <f>SUM(AI10:AI26)</f>
        <v>41174713487280</v>
      </c>
      <c r="AK27" s="93">
        <f>SUM(AK10:AK26)</f>
        <v>0.31188492460138872</v>
      </c>
    </row>
    <row r="33" spans="22:22" x14ac:dyDescent="0.45">
      <c r="V33" s="6">
        <v>0</v>
      </c>
    </row>
  </sheetData>
  <sortState xmlns:xlrd2="http://schemas.microsoft.com/office/spreadsheetml/2017/richdata2" ref="A10:AK26">
    <sortCondition descending="1" ref="AI10:AI26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rightToLeft="1" view="pageBreakPreview" zoomScale="115" zoomScaleNormal="100" zoomScaleSheetLayoutView="115" workbookViewId="0">
      <selection sqref="A1:K1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4" ht="21" x14ac:dyDescent="0.45">
      <c r="A2" s="197" t="s">
        <v>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4" ht="21" x14ac:dyDescent="0.45">
      <c r="A3" s="197" t="s">
        <v>206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5" spans="1:14" ht="21" x14ac:dyDescent="0.45">
      <c r="A5" s="199" t="s">
        <v>143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4" ht="21" x14ac:dyDescent="0.45">
      <c r="C6" s="43" t="s">
        <v>193</v>
      </c>
      <c r="D6" s="54"/>
      <c r="E6" s="198" t="s">
        <v>2</v>
      </c>
      <c r="F6" s="198"/>
      <c r="G6" s="198"/>
      <c r="H6" s="54"/>
      <c r="I6" s="198" t="s">
        <v>207</v>
      </c>
      <c r="J6" s="198"/>
      <c r="K6" s="198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2" t="s">
        <v>131</v>
      </c>
      <c r="C9" s="33">
        <v>69026081470086</v>
      </c>
      <c r="D9" s="33"/>
      <c r="E9" s="33">
        <v>28957089486525</v>
      </c>
      <c r="F9" s="33"/>
      <c r="G9" s="33">
        <v>15730853756473</v>
      </c>
      <c r="H9" s="33"/>
      <c r="I9" s="33">
        <v>82252317200138</v>
      </c>
      <c r="J9" s="33"/>
      <c r="K9" s="115">
        <f>I9/سهام!$AA$1</f>
        <v>0.62303427457192995</v>
      </c>
    </row>
    <row r="10" spans="1:14" s="45" customFormat="1" ht="21" x14ac:dyDescent="0.55000000000000004">
      <c r="A10" s="35" t="s">
        <v>156</v>
      </c>
      <c r="C10" s="87">
        <f>SUM(C9)</f>
        <v>69026081470086</v>
      </c>
      <c r="D10" s="46"/>
      <c r="E10" s="87">
        <f>SUM(E9)</f>
        <v>28957089486525</v>
      </c>
      <c r="F10" s="46"/>
      <c r="G10" s="87">
        <f>SUM(G9)</f>
        <v>15730853756473</v>
      </c>
      <c r="H10" s="46"/>
      <c r="I10" s="87">
        <f>SUM(I9)</f>
        <v>82252317200138</v>
      </c>
      <c r="J10" s="46"/>
      <c r="K10" s="88">
        <f>SUM(K9)</f>
        <v>0.62303427457192995</v>
      </c>
      <c r="L10" s="42"/>
      <c r="M10" s="42"/>
      <c r="N10" s="42"/>
    </row>
  </sheetData>
  <sortState xmlns:xlrd2="http://schemas.microsoft.com/office/spreadsheetml/2017/richdata2"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FB8E-9468-4226-9C0A-8E086653D716}">
  <dimension ref="A1:AA21"/>
  <sheetViews>
    <sheetView rightToLeft="1" view="pageBreakPreview" zoomScale="98" zoomScaleNormal="100" zoomScaleSheetLayoutView="98" workbookViewId="0">
      <selection sqref="A1:Y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16384" width="9.140625" style="5"/>
  </cols>
  <sheetData>
    <row r="1" spans="1:27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7" ht="21" x14ac:dyDescent="0.45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7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7" ht="21" x14ac:dyDescent="0.45">
      <c r="A4" s="162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162" t="s">
        <v>147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81" t="s">
        <v>193</v>
      </c>
      <c r="D6" s="181"/>
      <c r="E6" s="181"/>
      <c r="F6" s="181"/>
      <c r="G6" s="181"/>
      <c r="I6" s="181" t="s">
        <v>2</v>
      </c>
      <c r="J6" s="181"/>
      <c r="K6" s="181"/>
      <c r="L6" s="181"/>
      <c r="M6" s="181"/>
      <c r="N6" s="181"/>
      <c r="O6" s="181"/>
      <c r="Q6" s="181" t="s">
        <v>207</v>
      </c>
      <c r="R6" s="181"/>
      <c r="S6" s="181"/>
      <c r="T6" s="181"/>
      <c r="U6" s="181"/>
      <c r="V6" s="181"/>
      <c r="W6" s="181"/>
      <c r="X6" s="181"/>
      <c r="Y6" s="181"/>
    </row>
    <row r="7" spans="1:27" ht="21" customHeight="1" x14ac:dyDescent="0.45">
      <c r="A7" s="190" t="s">
        <v>5</v>
      </c>
      <c r="B7" s="47"/>
      <c r="C7" s="183" t="s">
        <v>6</v>
      </c>
      <c r="D7" s="22"/>
      <c r="E7" s="183" t="s">
        <v>7</v>
      </c>
      <c r="F7" s="22"/>
      <c r="G7" s="183" t="s">
        <v>8</v>
      </c>
      <c r="I7" s="182" t="s">
        <v>3</v>
      </c>
      <c r="J7" s="182"/>
      <c r="K7" s="182"/>
      <c r="L7" s="22"/>
      <c r="M7" s="182" t="s">
        <v>4</v>
      </c>
      <c r="N7" s="182"/>
      <c r="O7" s="182"/>
      <c r="Q7" s="183" t="s">
        <v>6</v>
      </c>
      <c r="R7" s="22"/>
      <c r="S7" s="185" t="s">
        <v>10</v>
      </c>
      <c r="T7" s="22"/>
      <c r="U7" s="183" t="s">
        <v>7</v>
      </c>
      <c r="V7" s="22"/>
      <c r="W7" s="183" t="s">
        <v>8</v>
      </c>
      <c r="X7" s="22"/>
      <c r="Y7" s="187" t="s">
        <v>132</v>
      </c>
    </row>
    <row r="8" spans="1:27" ht="21" x14ac:dyDescent="0.45">
      <c r="A8" s="181"/>
      <c r="B8" s="47"/>
      <c r="C8" s="184"/>
      <c r="E8" s="184"/>
      <c r="G8" s="184"/>
      <c r="I8" s="161" t="s">
        <v>6</v>
      </c>
      <c r="J8" s="22"/>
      <c r="K8" s="161" t="s">
        <v>7</v>
      </c>
      <c r="M8" s="161" t="s">
        <v>6</v>
      </c>
      <c r="N8" s="22"/>
      <c r="O8" s="161" t="s">
        <v>9</v>
      </c>
      <c r="Q8" s="184"/>
      <c r="S8" s="186"/>
      <c r="U8" s="184"/>
      <c r="W8" s="184"/>
      <c r="Y8" s="188"/>
    </row>
    <row r="9" spans="1:27" ht="21.75" customHeight="1" x14ac:dyDescent="0.45">
      <c r="A9" s="16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194</v>
      </c>
      <c r="B10" s="47"/>
      <c r="C10" s="2">
        <v>89879</v>
      </c>
      <c r="D10" s="2"/>
      <c r="E10" s="2">
        <v>199998660921</v>
      </c>
      <c r="F10" s="2"/>
      <c r="G10" s="2">
        <v>295890651585.80798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89879</v>
      </c>
      <c r="R10" s="2"/>
      <c r="S10" s="2">
        <v>4521000</v>
      </c>
      <c r="T10" s="2"/>
      <c r="U10" s="2">
        <v>199998660921</v>
      </c>
      <c r="V10" s="2"/>
      <c r="W10" s="2">
        <v>405367735898.40002</v>
      </c>
      <c r="Y10" s="122">
        <f>W10/سهام!$AA$1</f>
        <v>3.070527395061663E-3</v>
      </c>
      <c r="AA10" s="100"/>
    </row>
    <row r="11" spans="1:27" ht="21" x14ac:dyDescent="0.45">
      <c r="A11" s="164" t="s">
        <v>156</v>
      </c>
      <c r="C11" s="2"/>
      <c r="E11" s="79">
        <f>SUM(E10)</f>
        <v>199998660921</v>
      </c>
      <c r="G11" s="79">
        <f>SUM(G10)</f>
        <v>295890651585.80798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199998660921</v>
      </c>
      <c r="W11" s="79">
        <f>SUM(W10)</f>
        <v>405367735898.40002</v>
      </c>
      <c r="Y11" s="93">
        <f>SUM(Y10)</f>
        <v>3.070527395061663E-3</v>
      </c>
    </row>
    <row r="13" spans="1:27" x14ac:dyDescent="0.45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</row>
    <row r="19" spans="19:21" x14ac:dyDescent="0.45">
      <c r="S19" s="167"/>
    </row>
    <row r="21" spans="19:21" x14ac:dyDescent="0.45">
      <c r="U21" s="166"/>
    </row>
  </sheetData>
  <mergeCells count="18"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  <mergeCell ref="A1:Y1"/>
    <mergeCell ref="A2:Y2"/>
    <mergeCell ref="A3:Y3"/>
    <mergeCell ref="C6:G6"/>
    <mergeCell ref="U7:U8"/>
    <mergeCell ref="W7:W8"/>
    <mergeCell ref="Y7:Y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0"/>
  <sheetViews>
    <sheetView rightToLeft="1" view="pageBreakPreview" zoomScale="115" zoomScaleNormal="100" zoomScaleSheetLayoutView="115" workbookViewId="0">
      <selection sqref="A1:M1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6384" width="9.140625" style="61"/>
  </cols>
  <sheetData>
    <row r="1" spans="1:18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8" ht="21" x14ac:dyDescent="0.4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8" ht="21" x14ac:dyDescent="0.45">
      <c r="A3" s="201" t="s">
        <v>206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8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8" x14ac:dyDescent="0.45">
      <c r="A5" s="202" t="s">
        <v>38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8" x14ac:dyDescent="0.45">
      <c r="A6" s="202" t="s">
        <v>150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8" spans="1:18" ht="21" x14ac:dyDescent="0.45">
      <c r="A8" s="200" t="s">
        <v>39</v>
      </c>
      <c r="C8" s="195" t="str">
        <f>سهام!Q6</f>
        <v>1404/10/30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9" spans="1:18" ht="42" x14ac:dyDescent="0.45">
      <c r="A9" s="195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18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18" x14ac:dyDescent="0.45">
      <c r="A11" s="68" t="s">
        <v>103</v>
      </c>
      <c r="B11" s="67"/>
      <c r="C11" s="55">
        <v>1983800</v>
      </c>
      <c r="D11" s="74"/>
      <c r="E11" s="55">
        <v>1000000</v>
      </c>
      <c r="F11" s="74"/>
      <c r="G11" s="55">
        <v>978600</v>
      </c>
      <c r="H11" s="74"/>
      <c r="I11" s="90" t="s">
        <v>210</v>
      </c>
      <c r="J11" s="74"/>
      <c r="K11" s="55">
        <v>1940291072742</v>
      </c>
      <c r="L11" s="74"/>
      <c r="M11" s="55" t="s">
        <v>45</v>
      </c>
      <c r="O11" s="140"/>
      <c r="P11" s="140"/>
      <c r="Q11" s="140"/>
      <c r="R11" s="140"/>
    </row>
    <row r="12" spans="1:18" customFormat="1" ht="21.75" customHeight="1" x14ac:dyDescent="0.45">
      <c r="A12" s="68" t="s">
        <v>104</v>
      </c>
      <c r="B12" s="67"/>
      <c r="C12" s="55">
        <v>4302000</v>
      </c>
      <c r="D12" s="74"/>
      <c r="E12" s="55">
        <v>1000000</v>
      </c>
      <c r="F12" s="74"/>
      <c r="G12" s="55">
        <v>978600</v>
      </c>
      <c r="H12" s="74"/>
      <c r="I12" s="90" t="s">
        <v>210</v>
      </c>
      <c r="J12" s="74"/>
      <c r="K12" s="55">
        <v>4207648046647</v>
      </c>
      <c r="L12" s="74"/>
      <c r="M12" s="55" t="s">
        <v>45</v>
      </c>
      <c r="O12" s="141"/>
      <c r="P12" s="141"/>
      <c r="Q12" s="141"/>
      <c r="R12" s="141"/>
    </row>
    <row r="13" spans="1:18" customFormat="1" ht="21.75" customHeight="1" x14ac:dyDescent="0.45">
      <c r="A13" s="68" t="s">
        <v>105</v>
      </c>
      <c r="B13" s="67"/>
      <c r="C13" s="55">
        <v>646000</v>
      </c>
      <c r="D13" s="74"/>
      <c r="E13" s="55">
        <v>935361</v>
      </c>
      <c r="F13" s="74"/>
      <c r="G13" s="55">
        <v>978600</v>
      </c>
      <c r="H13" s="74"/>
      <c r="I13" s="90" t="s">
        <v>211</v>
      </c>
      <c r="J13" s="74"/>
      <c r="K13" s="55">
        <v>631831854517</v>
      </c>
      <c r="L13" s="74"/>
      <c r="M13" s="55" t="s">
        <v>45</v>
      </c>
      <c r="O13" s="141"/>
      <c r="P13" s="141"/>
      <c r="Q13" s="141"/>
      <c r="R13" s="141"/>
    </row>
    <row r="14" spans="1:18" customFormat="1" ht="21.75" customHeight="1" x14ac:dyDescent="0.45">
      <c r="A14" s="68" t="s">
        <v>94</v>
      </c>
      <c r="B14" s="67"/>
      <c r="C14" s="55">
        <v>1499971</v>
      </c>
      <c r="D14" s="74"/>
      <c r="E14" s="55">
        <v>1000000</v>
      </c>
      <c r="F14" s="74"/>
      <c r="G14" s="55">
        <v>950000</v>
      </c>
      <c r="H14" s="74"/>
      <c r="I14" s="90" t="s">
        <v>212</v>
      </c>
      <c r="J14" s="74"/>
      <c r="K14" s="55">
        <v>1424197621230</v>
      </c>
      <c r="L14" s="74"/>
      <c r="M14" s="55" t="s">
        <v>45</v>
      </c>
      <c r="O14" s="141"/>
      <c r="P14" s="141"/>
      <c r="Q14" s="141"/>
      <c r="R14" s="141"/>
    </row>
    <row r="15" spans="1:18" x14ac:dyDescent="0.45">
      <c r="A15" s="68" t="s">
        <v>91</v>
      </c>
      <c r="C15" s="73">
        <v>1500000</v>
      </c>
      <c r="E15" s="73">
        <v>1000000</v>
      </c>
      <c r="G15" s="73">
        <v>950000</v>
      </c>
      <c r="I15" s="90" t="s">
        <v>212</v>
      </c>
      <c r="K15" s="73">
        <v>1424225156250</v>
      </c>
      <c r="M15" s="55" t="s">
        <v>45</v>
      </c>
      <c r="O15" s="140"/>
      <c r="P15" s="140"/>
      <c r="Q15" s="140"/>
      <c r="R15" s="140"/>
    </row>
    <row r="16" spans="1:18" x14ac:dyDescent="0.45">
      <c r="A16" s="68" t="s">
        <v>114</v>
      </c>
      <c r="C16" s="73">
        <v>2650000</v>
      </c>
      <c r="E16" s="73">
        <v>820990</v>
      </c>
      <c r="G16" s="73">
        <v>844800</v>
      </c>
      <c r="I16" s="90" t="s">
        <v>201</v>
      </c>
      <c r="K16" s="73">
        <v>2237502696000</v>
      </c>
      <c r="M16" s="55" t="s">
        <v>45</v>
      </c>
      <c r="O16" s="140"/>
      <c r="P16" s="140"/>
      <c r="Q16" s="140"/>
      <c r="R16" s="140"/>
    </row>
    <row r="17" spans="1:18" x14ac:dyDescent="0.45">
      <c r="A17" s="68" t="s">
        <v>127</v>
      </c>
      <c r="C17" s="73">
        <v>2000000</v>
      </c>
      <c r="E17" s="73">
        <v>1000000</v>
      </c>
      <c r="G17" s="73">
        <v>950000</v>
      </c>
      <c r="I17" s="90" t="s">
        <v>212</v>
      </c>
      <c r="K17" s="73">
        <v>1898966875000</v>
      </c>
      <c r="M17" s="55" t="s">
        <v>45</v>
      </c>
      <c r="O17" s="140"/>
      <c r="P17" s="140"/>
      <c r="Q17" s="140"/>
      <c r="R17" s="140"/>
    </row>
    <row r="18" spans="1:18" x14ac:dyDescent="0.45">
      <c r="A18" s="68" t="s">
        <v>170</v>
      </c>
      <c r="C18" s="73">
        <v>3200000</v>
      </c>
      <c r="E18" s="73">
        <v>870260</v>
      </c>
      <c r="G18" s="73">
        <v>920000</v>
      </c>
      <c r="I18" s="73" t="s">
        <v>213</v>
      </c>
      <c r="K18" s="73">
        <v>2942399200000</v>
      </c>
      <c r="M18" s="55" t="s">
        <v>45</v>
      </c>
      <c r="O18" s="140"/>
      <c r="P18" s="140"/>
      <c r="Q18" s="140"/>
      <c r="R18" s="140"/>
    </row>
    <row r="19" spans="1:18" x14ac:dyDescent="0.45">
      <c r="A19" s="68" t="s">
        <v>180</v>
      </c>
      <c r="C19" s="73">
        <v>4744704</v>
      </c>
      <c r="E19" s="73">
        <v>801480</v>
      </c>
      <c r="G19" s="73">
        <v>870000</v>
      </c>
      <c r="I19" s="73" t="s">
        <v>214</v>
      </c>
      <c r="K19" s="73">
        <v>4125647938464</v>
      </c>
      <c r="M19" s="55" t="s">
        <v>45</v>
      </c>
    </row>
    <row r="20" spans="1:18" x14ac:dyDescent="0.45">
      <c r="A20" s="68" t="s">
        <v>179</v>
      </c>
      <c r="C20" s="73">
        <v>3253232</v>
      </c>
      <c r="E20" s="73">
        <v>876490</v>
      </c>
      <c r="G20" s="73">
        <v>935000</v>
      </c>
      <c r="I20" s="73" t="s">
        <v>215</v>
      </c>
      <c r="K20" s="73">
        <v>3040117956518</v>
      </c>
      <c r="M20" s="55" t="s">
        <v>45</v>
      </c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rightToLeft="1" view="pageBreakPreview" zoomScaleNormal="100" zoomScaleSheetLayoutView="100" workbookViewId="0">
      <selection activeCell="K1" sqref="K1:K1048576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3" bestFit="1" customWidth="1"/>
    <col min="8" max="8" width="1" style="52" customWidth="1"/>
    <col min="9" max="9" width="11.140625" style="103" customWidth="1"/>
    <col min="10" max="10" width="1" style="5" customWidth="1"/>
    <col min="11" max="11" width="24.5703125" style="5" hidden="1" customWidth="1"/>
    <col min="12" max="16384" width="9.140625" style="5"/>
  </cols>
  <sheetData>
    <row r="1" spans="1:11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K1" s="144"/>
    </row>
    <row r="2" spans="1:11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K2" s="144"/>
    </row>
    <row r="3" spans="1:11" ht="21" x14ac:dyDescent="0.45">
      <c r="A3" s="180" t="str">
        <f>'صورت وضعیت'!B12</f>
        <v>برای ماه منتهی به 1404/10/30</v>
      </c>
      <c r="B3" s="180"/>
      <c r="C3" s="180"/>
      <c r="D3" s="180"/>
      <c r="E3" s="180"/>
      <c r="F3" s="180"/>
      <c r="G3" s="180"/>
      <c r="H3" s="180"/>
      <c r="I3" s="180"/>
      <c r="K3" s="144"/>
    </row>
    <row r="4" spans="1:11" x14ac:dyDescent="0.45">
      <c r="K4" s="144"/>
    </row>
    <row r="5" spans="1:11" ht="21" x14ac:dyDescent="0.45">
      <c r="A5" s="62" t="s">
        <v>148</v>
      </c>
      <c r="B5" s="26"/>
      <c r="C5" s="26"/>
      <c r="D5" s="26"/>
      <c r="E5" s="72"/>
      <c r="F5" s="72"/>
      <c r="G5" s="109"/>
      <c r="H5" s="72"/>
      <c r="I5" s="114"/>
      <c r="K5" s="143">
        <v>75948640703472</v>
      </c>
    </row>
    <row r="6" spans="1:11" x14ac:dyDescent="0.45">
      <c r="K6" s="144"/>
    </row>
    <row r="7" spans="1:11" ht="42" x14ac:dyDescent="0.45">
      <c r="A7" s="63" t="s">
        <v>50</v>
      </c>
      <c r="C7" s="39" t="s">
        <v>51</v>
      </c>
      <c r="E7" s="39" t="s">
        <v>46</v>
      </c>
      <c r="G7" s="110" t="s">
        <v>52</v>
      </c>
      <c r="I7" s="110" t="s">
        <v>142</v>
      </c>
      <c r="K7" s="144"/>
    </row>
    <row r="8" spans="1:11" ht="21" x14ac:dyDescent="0.45">
      <c r="A8" s="48"/>
      <c r="C8" s="20"/>
      <c r="E8" s="14" t="s">
        <v>133</v>
      </c>
      <c r="G8" s="102"/>
      <c r="I8" s="102"/>
      <c r="K8" s="144"/>
    </row>
    <row r="9" spans="1:11" ht="21" x14ac:dyDescent="0.45">
      <c r="A9" s="65" t="s">
        <v>139</v>
      </c>
      <c r="B9" s="27"/>
      <c r="C9" s="2" t="s">
        <v>53</v>
      </c>
      <c r="D9" s="27"/>
      <c r="E9" s="38">
        <f>'درآمد سرمایه گذاری در سهام'!S13</f>
        <v>672399577667</v>
      </c>
      <c r="G9" s="111">
        <f t="shared" ref="G9:G14" si="0">E9/$E$15</f>
        <v>3.4228717205509324E-2</v>
      </c>
      <c r="H9" s="97"/>
      <c r="I9" s="111">
        <f t="shared" ref="I9:I14" si="1">E9/$K$5</f>
        <v>8.8533457799760355E-3</v>
      </c>
      <c r="K9" s="145">
        <f>'درآمد سرمایه گذاری در سهام'!I13</f>
        <v>-83418066532</v>
      </c>
    </row>
    <row r="10" spans="1:11" ht="42" x14ac:dyDescent="0.45">
      <c r="A10" s="64" t="s">
        <v>138</v>
      </c>
      <c r="C10" s="7" t="s">
        <v>54</v>
      </c>
      <c r="E10" s="38">
        <f>'درآمد سرمایه گذاری در صندوق'!S23</f>
        <v>1695574180142</v>
      </c>
      <c r="G10" s="111">
        <f t="shared" si="0"/>
        <v>8.6313750098436726E-2</v>
      </c>
      <c r="H10" s="97"/>
      <c r="I10" s="111">
        <f t="shared" si="1"/>
        <v>2.2325273559036674E-2</v>
      </c>
      <c r="K10" s="145">
        <f>'درآمد سرمایه گذاری در صندوق'!I23</f>
        <v>454798606221</v>
      </c>
    </row>
    <row r="11" spans="1:11" ht="27.75" customHeight="1" x14ac:dyDescent="0.45">
      <c r="A11" s="64" t="s">
        <v>140</v>
      </c>
      <c r="C11" s="7" t="s">
        <v>55</v>
      </c>
      <c r="E11" s="11">
        <f>'درآمد سرمایه گذاری در اوراق'!S35</f>
        <v>8504719764100</v>
      </c>
      <c r="G11" s="111">
        <f t="shared" si="0"/>
        <v>0.43293550053604046</v>
      </c>
      <c r="H11" s="97"/>
      <c r="I11" s="111">
        <f t="shared" si="1"/>
        <v>0.11197988121084576</v>
      </c>
      <c r="K11" s="145">
        <f>'درآمد سرمایه گذاری در اوراق'!I35</f>
        <v>1014628828163</v>
      </c>
    </row>
    <row r="12" spans="1:11" ht="30" customHeight="1" x14ac:dyDescent="0.45">
      <c r="A12" s="65" t="s">
        <v>141</v>
      </c>
      <c r="C12" s="7" t="s">
        <v>56</v>
      </c>
      <c r="E12" s="11">
        <f>'درآمد سپرده بانکی'!G10</f>
        <v>8565367855915</v>
      </c>
      <c r="G12" s="111">
        <f t="shared" si="0"/>
        <v>0.43602281119585984</v>
      </c>
      <c r="H12" s="97"/>
      <c r="I12" s="111">
        <f t="shared" si="1"/>
        <v>0.11277842205704458</v>
      </c>
      <c r="K12" s="145">
        <f>'درآمد سپرده بانکی'!C10</f>
        <v>2005289979989</v>
      </c>
    </row>
    <row r="13" spans="1:11" ht="30" customHeight="1" x14ac:dyDescent="0.45">
      <c r="A13" s="65" t="s">
        <v>205</v>
      </c>
      <c r="C13" s="2" t="s">
        <v>58</v>
      </c>
      <c r="E13" s="11">
        <f>'درآمد سرمایه گذاری در کالایی'!S11</f>
        <v>205369074977</v>
      </c>
      <c r="G13" s="111">
        <f t="shared" si="0"/>
        <v>1.0454378949098748E-2</v>
      </c>
      <c r="H13" s="97"/>
      <c r="I13" s="111">
        <f t="shared" si="1"/>
        <v>2.7040520156091687E-3</v>
      </c>
      <c r="K13" s="145">
        <f>'درآمد سرمایه گذاری در کالایی'!I11</f>
        <v>109477084313</v>
      </c>
    </row>
    <row r="14" spans="1:11" ht="23.25" customHeight="1" x14ac:dyDescent="0.45">
      <c r="A14" s="86" t="s">
        <v>57</v>
      </c>
      <c r="C14" s="168" t="s">
        <v>202</v>
      </c>
      <c r="E14" s="11">
        <f>'سایر درآمدها'!E10</f>
        <v>880890505</v>
      </c>
      <c r="G14" s="111">
        <f t="shared" si="0"/>
        <v>4.4842015054916774E-5</v>
      </c>
      <c r="H14" s="97"/>
      <c r="I14" s="111">
        <f t="shared" si="1"/>
        <v>1.159850257806826E-5</v>
      </c>
      <c r="K14" s="145">
        <f>'سایر درآمدها'!C10</f>
        <v>0</v>
      </c>
    </row>
    <row r="15" spans="1:11" ht="21" x14ac:dyDescent="0.45">
      <c r="A15" s="35" t="s">
        <v>156</v>
      </c>
      <c r="C15" s="1"/>
      <c r="E15" s="36">
        <f>SUM(E9:E14)</f>
        <v>19644311343306</v>
      </c>
      <c r="G15" s="112">
        <f>SUM(G9:G14)</f>
        <v>1</v>
      </c>
      <c r="H15" s="89"/>
      <c r="I15" s="112">
        <f>SUM(I9:I14)</f>
        <v>0.25865257312509032</v>
      </c>
      <c r="K15" s="144">
        <f>SUM(K9:K14)</f>
        <v>3500776432154</v>
      </c>
    </row>
    <row r="16" spans="1:11" x14ac:dyDescent="0.45">
      <c r="K16" s="144"/>
    </row>
    <row r="17" spans="11:11" x14ac:dyDescent="0.45">
      <c r="K17" s="144"/>
    </row>
    <row r="18" spans="11:11" x14ac:dyDescent="0.45">
      <c r="K18" s="144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20"/>
  <sheetViews>
    <sheetView rightToLeft="1" view="pageBreakPreview" zoomScale="95" zoomScaleNormal="100" zoomScaleSheetLayoutView="95" workbookViewId="0">
      <selection sqref="A1:U1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2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8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3" ht="21" x14ac:dyDescent="0.45">
      <c r="A2" s="180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3" ht="21" x14ac:dyDescent="0.45">
      <c r="A3" s="180" t="s">
        <v>206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5" spans="1:23" ht="21" x14ac:dyDescent="0.45">
      <c r="A5" s="192" t="s">
        <v>151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3" ht="21" x14ac:dyDescent="0.45">
      <c r="C6" s="181" t="s">
        <v>59</v>
      </c>
      <c r="D6" s="181"/>
      <c r="E6" s="181"/>
      <c r="F6" s="181"/>
      <c r="G6" s="181"/>
      <c r="H6" s="181"/>
      <c r="I6" s="181"/>
      <c r="J6" s="181"/>
      <c r="K6" s="181"/>
      <c r="M6" s="181" t="s">
        <v>208</v>
      </c>
      <c r="N6" s="181"/>
      <c r="O6" s="181"/>
      <c r="P6" s="181"/>
      <c r="Q6" s="181"/>
      <c r="R6" s="181"/>
      <c r="S6" s="181"/>
      <c r="T6" s="181"/>
      <c r="U6" s="181"/>
    </row>
    <row r="7" spans="1:23" ht="21" x14ac:dyDescent="0.45">
      <c r="A7" s="190" t="s">
        <v>60</v>
      </c>
      <c r="C7" s="191" t="s">
        <v>61</v>
      </c>
      <c r="D7" s="70"/>
      <c r="E7" s="191" t="s">
        <v>62</v>
      </c>
      <c r="F7" s="70"/>
      <c r="G7" s="191" t="s">
        <v>63</v>
      </c>
      <c r="H7" s="70"/>
      <c r="I7" s="193" t="s">
        <v>13</v>
      </c>
      <c r="J7" s="193"/>
      <c r="K7" s="193"/>
      <c r="M7" s="191" t="s">
        <v>61</v>
      </c>
      <c r="N7" s="70"/>
      <c r="O7" s="191" t="s">
        <v>62</v>
      </c>
      <c r="P7" s="70"/>
      <c r="Q7" s="191" t="s">
        <v>63</v>
      </c>
      <c r="R7" s="70"/>
      <c r="S7" s="193" t="s">
        <v>13</v>
      </c>
      <c r="T7" s="193"/>
      <c r="U7" s="193"/>
    </row>
    <row r="8" spans="1:23" ht="42" x14ac:dyDescent="0.45">
      <c r="A8" s="181"/>
      <c r="C8" s="181"/>
      <c r="E8" s="181"/>
      <c r="G8" s="181"/>
      <c r="I8" s="153" t="s">
        <v>46</v>
      </c>
      <c r="J8" s="70"/>
      <c r="K8" s="101" t="s">
        <v>52</v>
      </c>
      <c r="M8" s="181"/>
      <c r="O8" s="181"/>
      <c r="Q8" s="181"/>
      <c r="S8" s="36" t="s">
        <v>46</v>
      </c>
      <c r="T8" s="70"/>
      <c r="U8" s="107" t="s">
        <v>52</v>
      </c>
    </row>
    <row r="9" spans="1:23" ht="21" x14ac:dyDescent="0.45">
      <c r="A9" s="152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2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08"/>
      <c r="W9" s="147"/>
    </row>
    <row r="10" spans="1:23" x14ac:dyDescent="0.45">
      <c r="A10" s="158" t="s">
        <v>126</v>
      </c>
      <c r="B10" s="129"/>
      <c r="C10" s="33">
        <v>0</v>
      </c>
      <c r="D10" s="18"/>
      <c r="E10" s="49">
        <v>-252614000044</v>
      </c>
      <c r="F10" s="49"/>
      <c r="G10" s="49">
        <v>169195933512</v>
      </c>
      <c r="H10" s="33"/>
      <c r="I10" s="49">
        <f>E10+G10</f>
        <v>-83418066532</v>
      </c>
      <c r="J10" s="33"/>
      <c r="K10" s="128">
        <f>I10/درآمد!$K$15</f>
        <v>-2.3828447245536764E-2</v>
      </c>
      <c r="L10" s="33"/>
      <c r="M10" s="33">
        <v>15850164691</v>
      </c>
      <c r="N10" s="33"/>
      <c r="O10" s="33">
        <v>412792346536</v>
      </c>
      <c r="Q10" s="49">
        <v>247528749046</v>
      </c>
      <c r="R10" s="11">
        <v>78382815534</v>
      </c>
      <c r="S10" s="49">
        <f>M10+O10+Q10</f>
        <v>676171260273</v>
      </c>
      <c r="T10" s="33"/>
      <c r="U10" s="128">
        <f>S10/درآمد!$E$15</f>
        <v>3.4420715924124885E-2</v>
      </c>
      <c r="W10" s="147"/>
    </row>
    <row r="11" spans="1:23" x14ac:dyDescent="0.45">
      <c r="A11" s="158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f>C11+E11+G11</f>
        <v>0</v>
      </c>
      <c r="J11" s="33"/>
      <c r="K11" s="128">
        <f>I11/درآمد!$K$15</f>
        <v>0</v>
      </c>
      <c r="L11" s="33"/>
      <c r="M11" s="33">
        <v>0</v>
      </c>
      <c r="N11" s="33"/>
      <c r="O11" s="33">
        <v>0</v>
      </c>
      <c r="Q11" s="49">
        <v>920786446</v>
      </c>
      <c r="S11" s="49">
        <f t="shared" ref="S11:S12" si="0">M11+O11+Q11</f>
        <v>920786446</v>
      </c>
      <c r="T11" s="33"/>
      <c r="U11" s="128">
        <f>S11/درآمد!$E$15</f>
        <v>4.687293078938944E-5</v>
      </c>
      <c r="W11" s="147"/>
    </row>
    <row r="12" spans="1:23" x14ac:dyDescent="0.45">
      <c r="A12" s="159" t="s">
        <v>11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f>C12+E12+G12</f>
        <v>0</v>
      </c>
      <c r="J12" s="33"/>
      <c r="K12" s="128">
        <f>I12/درآمد!$K$15</f>
        <v>0</v>
      </c>
      <c r="L12" s="33"/>
      <c r="M12" s="33">
        <v>0</v>
      </c>
      <c r="N12" s="33"/>
      <c r="O12" s="33">
        <v>0</v>
      </c>
      <c r="Q12" s="49">
        <v>-4692469052</v>
      </c>
      <c r="S12" s="49">
        <f t="shared" si="0"/>
        <v>-4692469052</v>
      </c>
      <c r="T12" s="33"/>
      <c r="U12" s="128">
        <f>S12/درآمد!$E$15</f>
        <v>-2.3887164940495644E-4</v>
      </c>
      <c r="W12" s="147"/>
    </row>
    <row r="13" spans="1:23" ht="21" x14ac:dyDescent="0.45">
      <c r="A13" s="154" t="s">
        <v>156</v>
      </c>
      <c r="B13" s="19"/>
      <c r="C13" s="81">
        <f>SUM(C10:C12)</f>
        <v>0</v>
      </c>
      <c r="D13" s="33"/>
      <c r="E13" s="81">
        <f>SUM(E10:E12)</f>
        <v>-252614000044</v>
      </c>
      <c r="F13" s="33"/>
      <c r="G13" s="81">
        <f>SUM(G10:G12)</f>
        <v>169195933512</v>
      </c>
      <c r="H13" s="33"/>
      <c r="I13" s="81">
        <f>SUM(I10:I12)</f>
        <v>-83418066532</v>
      </c>
      <c r="J13" s="33"/>
      <c r="K13" s="130">
        <f>SUM(K10:K12)</f>
        <v>-2.3828447245536764E-2</v>
      </c>
      <c r="L13" s="33"/>
      <c r="M13" s="81">
        <f>SUM(M10:M12)</f>
        <v>15850164691</v>
      </c>
      <c r="O13" s="81">
        <f>SUM(O10:O12)</f>
        <v>412792346536</v>
      </c>
      <c r="P13" s="33"/>
      <c r="Q13" s="81">
        <f>SUM(Q10:Q12)</f>
        <v>243757066440</v>
      </c>
      <c r="R13" s="33"/>
      <c r="S13" s="81">
        <f>SUM(S10:S12)</f>
        <v>672399577667</v>
      </c>
      <c r="T13" s="33"/>
      <c r="U13" s="106">
        <f>SUM(U10:U12)</f>
        <v>3.4228717205509317E-2</v>
      </c>
      <c r="W13" s="147"/>
    </row>
    <row r="14" spans="1:23" x14ac:dyDescent="0.45">
      <c r="K14" s="131"/>
      <c r="W14" s="147"/>
    </row>
    <row r="15" spans="1:23" x14ac:dyDescent="0.45">
      <c r="W15" s="147"/>
    </row>
    <row r="16" spans="1:23" x14ac:dyDescent="0.45">
      <c r="Q16" s="148"/>
      <c r="U16" s="132"/>
      <c r="W16" s="147"/>
    </row>
    <row r="17" spans="21:23" x14ac:dyDescent="0.45">
      <c r="U17" s="132"/>
      <c r="W17" s="147"/>
    </row>
    <row r="18" spans="21:23" x14ac:dyDescent="0.45">
      <c r="U18" s="132"/>
    </row>
    <row r="19" spans="21:23" x14ac:dyDescent="0.45">
      <c r="U19" s="132"/>
    </row>
    <row r="20" spans="21:23" x14ac:dyDescent="0.45">
      <c r="U20" s="132"/>
    </row>
  </sheetData>
  <sortState xmlns:xlrd2="http://schemas.microsoft.com/office/spreadsheetml/2017/richdata2" ref="A9:U12">
    <sortCondition descending="1" ref="S9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بانکی'!Print_Area</vt:lpstr>
      <vt:lpstr>'سود سهام'!Print_Area</vt:lpstr>
      <vt:lpstr>'صورت وضعیت'!Print_Area</vt:lpstr>
      <vt:lpstr>کالایی!Print_Area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Sahar Sadat Akhlaghi</cp:lastModifiedBy>
  <cp:lastPrinted>2025-05-24T12:55:22Z</cp:lastPrinted>
  <dcterms:created xsi:type="dcterms:W3CDTF">2024-08-28T07:34:27Z</dcterms:created>
  <dcterms:modified xsi:type="dcterms:W3CDTF">2026-01-29T07:35:55Z</dcterms:modified>
</cp:coreProperties>
</file>