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2487589\Documents\"/>
    </mc:Choice>
  </mc:AlternateContent>
  <xr:revisionPtr revIDLastSave="0" documentId="13_ncr:1_{56CD070E-58E5-4FE4-8710-249467523F18}" xr6:coauthVersionLast="47" xr6:coauthVersionMax="47" xr10:uidLastSave="{00000000-0000-0000-0000-000000000000}"/>
  <bookViews>
    <workbookView xWindow="-120" yWindow="-120" windowWidth="29040" windowHeight="15720" firstSheet="13" activeTab="19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اوراق" sheetId="5" r:id="rId4"/>
    <sheet name="تعدیل قیمت" sheetId="6" r:id="rId5"/>
    <sheet name="سپرده " sheetId="23" r:id="rId6"/>
    <sheet name="گواهی سپرده بانکی" sheetId="25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" sheetId="11" r:id="rId11"/>
    <sheet name="درآمد سپرده و گواهی سپرده بانکی" sheetId="13" r:id="rId12"/>
    <sheet name="درآمد گواهی سپرده کالایی" sheetId="27" r:id="rId13"/>
    <sheet name="سایر درآمدها" sheetId="14" r:id="rId14"/>
    <sheet name="درآمد سود سهام" sheetId="29" r:id="rId15"/>
    <sheet name="سود اوراق بهادار" sheetId="17" r:id="rId16"/>
    <sheet name="مبالغ تخصیصی اوراق" sheetId="22" r:id="rId17"/>
    <sheet name="سود سپرده بانکی" sheetId="18" r:id="rId18"/>
    <sheet name="درآمد ناشی از فروش" sheetId="19" r:id="rId19"/>
    <sheet name="درآمد ناشی از تغییر قیمت اوراق" sheetId="21" r:id="rId20"/>
  </sheets>
  <externalReferences>
    <externalReference r:id="rId21"/>
  </externalReferences>
  <definedNames>
    <definedName name="_xlnm._FilterDatabase" localSheetId="3" hidden="1">اوراق!$A$10:$AK$44</definedName>
    <definedName name="_xlnm._FilterDatabase" localSheetId="10" hidden="1">'درآمد سرمایه گذاری در اوراق'!$C$61:$E$61</definedName>
    <definedName name="_xlnm._FilterDatabase" localSheetId="14" hidden="1">'درآمد سود سهام'!$7:$10</definedName>
    <definedName name="_xlnm._FilterDatabase" localSheetId="18" hidden="1">'درآمد ناشی از فروش'!#REF!</definedName>
    <definedName name="_xlnm._FilterDatabase" localSheetId="1" hidden="1">سهام!#REF!</definedName>
    <definedName name="_xlnm._FilterDatabase" localSheetId="15" hidden="1">'سود اوراق بهادار'!$A$9:$S$39</definedName>
    <definedName name="_xlnm.Print_Area" localSheetId="3">اوراق!$A$1:$AK$46</definedName>
    <definedName name="_xlnm.Print_Area" localSheetId="4">'تعدیل قیمت'!$A$1:$N$23</definedName>
    <definedName name="_xlnm.Print_Area" localSheetId="7">درآمد!$A$1:$J$17</definedName>
    <definedName name="_xlnm.Print_Area" localSheetId="11">'درآمد سپرده و گواهی سپرده بانکی'!$A$1:$J$14</definedName>
    <definedName name="_xlnm.Print_Area" localSheetId="10">'درآمد سرمایه گذاری در اوراق'!$A$1:$U$50</definedName>
    <definedName name="_xlnm.Print_Area" localSheetId="8">'درآمد سرمایه گذاری در سهام'!$A$1:$V$13</definedName>
    <definedName name="_xlnm.Print_Area" localSheetId="9">'درآمد سرمایه گذاری در صندوق'!$A$1:$U$27</definedName>
    <definedName name="_xlnm.Print_Area" localSheetId="14">'درآمد سود سهام'!$A$1:$S$11</definedName>
    <definedName name="_xlnm.Print_Area" localSheetId="12">'درآمد گواهی سپرده کالایی'!$A$1:$U$11</definedName>
    <definedName name="_xlnm.Print_Area" localSheetId="19">'درآمد ناشی از تغییر قیمت اوراق'!$A$1:$R$55</definedName>
    <definedName name="_xlnm.Print_Area" localSheetId="18">'درآمد ناشی از فروش'!$A$1:$Q$19</definedName>
    <definedName name="_xlnm.Print_Area" localSheetId="13">'سایر درآمدها'!$A$1:$E$11</definedName>
    <definedName name="_xlnm.Print_Area" localSheetId="5">'سپرده '!$A$1:$K$11</definedName>
    <definedName name="_xlnm.Print_Area" localSheetId="1">سهام!$A$1:$Y$13</definedName>
    <definedName name="_xlnm.Print_Area" localSheetId="15">'سود اوراق بهادار'!$A$1:$S$42</definedName>
    <definedName name="_xlnm.Print_Area" localSheetId="17">'سود سپرده بانکی'!$A$1:$N$11</definedName>
    <definedName name="_xlnm.Print_Area" localSheetId="0">'صورت وضعیت'!$A$1:$C$19</definedName>
    <definedName name="_xlnm.Print_Area" localSheetId="6">'گواهی سپرده بانکی'!$A$1:$K$12</definedName>
    <definedName name="_xlnm.Print_Area" localSheetId="16">'مبالغ تخصیصی اوراق'!$A$1:$H$22</definedName>
    <definedName name="_xlnm.Print_Area" localSheetId="2">'واحدهای صندوق'!$A$1:$Y$26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8" i="8" l="1"/>
  <c r="I56" i="21"/>
  <c r="I21" i="19"/>
  <c r="I20" i="19"/>
  <c r="M13" i="18"/>
  <c r="K13" i="18"/>
  <c r="M12" i="18"/>
  <c r="G12" i="18"/>
  <c r="G15" i="13"/>
  <c r="M9" i="18"/>
  <c r="C15" i="13"/>
  <c r="E13" i="18"/>
  <c r="I13" i="18"/>
  <c r="C13" i="18"/>
  <c r="I42" i="17"/>
  <c r="K42" i="17"/>
  <c r="M42" i="17"/>
  <c r="Q42" i="17"/>
  <c r="S42" i="17"/>
  <c r="O42" i="17"/>
  <c r="S39" i="17"/>
  <c r="S40" i="17"/>
  <c r="S41" i="17"/>
  <c r="M41" i="17"/>
  <c r="M40" i="17"/>
  <c r="M43" i="17"/>
  <c r="S9" i="29"/>
  <c r="S8" i="29"/>
  <c r="S13" i="29"/>
  <c r="S12" i="29"/>
  <c r="O51" i="11"/>
  <c r="S51" i="11" s="1"/>
  <c r="Q50" i="11"/>
  <c r="Q20" i="19" s="1"/>
  <c r="Q21" i="19" s="1"/>
  <c r="O50" i="11"/>
  <c r="Q56" i="21" s="1"/>
  <c r="M50" i="11"/>
  <c r="S43" i="17" s="1"/>
  <c r="E50" i="11"/>
  <c r="G50" i="11"/>
  <c r="C50" i="11"/>
  <c r="I49" i="11"/>
  <c r="S49" i="11"/>
  <c r="K16" i="8"/>
  <c r="E13" i="14"/>
  <c r="E12" i="14"/>
  <c r="Q12" i="27"/>
  <c r="Q13" i="27"/>
  <c r="M51" i="11"/>
  <c r="C51" i="11"/>
  <c r="E51" i="11"/>
  <c r="Q51" i="11"/>
  <c r="G51" i="11"/>
  <c r="S29" i="10"/>
  <c r="S28" i="10"/>
  <c r="Q28" i="10"/>
  <c r="O29" i="10"/>
  <c r="E29" i="10"/>
  <c r="I29" i="10"/>
  <c r="I28" i="10"/>
  <c r="S15" i="9"/>
  <c r="S14" i="9"/>
  <c r="M14" i="9"/>
  <c r="M15" i="9"/>
  <c r="Q15" i="9"/>
  <c r="Q14" i="9"/>
  <c r="I15" i="9"/>
  <c r="I14" i="9"/>
  <c r="A3" i="29"/>
  <c r="O10" i="21"/>
  <c r="O11" i="21"/>
  <c r="O12" i="21"/>
  <c r="O13" i="21"/>
  <c r="O14" i="21"/>
  <c r="O15" i="21"/>
  <c r="O16" i="21"/>
  <c r="O17" i="21"/>
  <c r="O18" i="21"/>
  <c r="O19" i="21"/>
  <c r="O20" i="21"/>
  <c r="O21" i="21"/>
  <c r="O22" i="21"/>
  <c r="O23" i="21"/>
  <c r="O24" i="21"/>
  <c r="O25" i="21"/>
  <c r="O26" i="21"/>
  <c r="O27" i="21"/>
  <c r="O28" i="21"/>
  <c r="O29" i="21"/>
  <c r="O30" i="21"/>
  <c r="O31" i="21"/>
  <c r="O32" i="21"/>
  <c r="O33" i="21"/>
  <c r="O34" i="21"/>
  <c r="O35" i="21"/>
  <c r="O36" i="21"/>
  <c r="O37" i="21"/>
  <c r="O38" i="21"/>
  <c r="O39" i="21"/>
  <c r="O40" i="21"/>
  <c r="O41" i="21"/>
  <c r="O42" i="21"/>
  <c r="O43" i="21"/>
  <c r="O44" i="21"/>
  <c r="O45" i="21"/>
  <c r="O46" i="21"/>
  <c r="O47" i="21"/>
  <c r="O48" i="21"/>
  <c r="O49" i="21"/>
  <c r="O50" i="21"/>
  <c r="O51" i="21"/>
  <c r="O52" i="21"/>
  <c r="O53" i="21"/>
  <c r="O54" i="21"/>
  <c r="O9" i="21"/>
  <c r="G10" i="21"/>
  <c r="G11" i="21"/>
  <c r="G12" i="21"/>
  <c r="G13" i="21"/>
  <c r="G14" i="21"/>
  <c r="G15" i="21"/>
  <c r="G16" i="21"/>
  <c r="G17" i="21"/>
  <c r="G18" i="21"/>
  <c r="G19" i="21"/>
  <c r="G20" i="21"/>
  <c r="G21" i="21"/>
  <c r="G22" i="21"/>
  <c r="G23" i="21"/>
  <c r="G24" i="21"/>
  <c r="G25" i="21"/>
  <c r="G26" i="21"/>
  <c r="G27" i="21"/>
  <c r="G28" i="21"/>
  <c r="G29" i="21"/>
  <c r="G30" i="21"/>
  <c r="G31" i="21"/>
  <c r="G32" i="21"/>
  <c r="G33" i="21"/>
  <c r="G34" i="21"/>
  <c r="G35" i="21"/>
  <c r="G36" i="21"/>
  <c r="G37" i="21"/>
  <c r="G38" i="21"/>
  <c r="G39" i="21"/>
  <c r="G40" i="21"/>
  <c r="G41" i="21"/>
  <c r="G42" i="21"/>
  <c r="G43" i="21"/>
  <c r="G44" i="21"/>
  <c r="G45" i="21"/>
  <c r="G46" i="21"/>
  <c r="G47" i="21"/>
  <c r="G48" i="21"/>
  <c r="G49" i="21"/>
  <c r="G50" i="21"/>
  <c r="G51" i="21"/>
  <c r="G52" i="21"/>
  <c r="G53" i="21"/>
  <c r="G54" i="21"/>
  <c r="G9" i="21"/>
  <c r="O10" i="19"/>
  <c r="O11" i="19"/>
  <c r="O12" i="19"/>
  <c r="O13" i="19"/>
  <c r="O14" i="19"/>
  <c r="O15" i="19"/>
  <c r="O16" i="19"/>
  <c r="O17" i="19"/>
  <c r="O18" i="19"/>
  <c r="O9" i="19"/>
  <c r="G10" i="19"/>
  <c r="G11" i="19"/>
  <c r="G12" i="19"/>
  <c r="G13" i="19"/>
  <c r="G14" i="19"/>
  <c r="G15" i="19"/>
  <c r="G16" i="19"/>
  <c r="G17" i="19"/>
  <c r="G18" i="19"/>
  <c r="G9" i="19"/>
  <c r="G19" i="19" s="1"/>
  <c r="Q19" i="19"/>
  <c r="M19" i="19"/>
  <c r="I19" i="19"/>
  <c r="E19" i="19"/>
  <c r="G9" i="18"/>
  <c r="S10" i="17"/>
  <c r="S11" i="17"/>
  <c r="S12" i="17"/>
  <c r="S13" i="17"/>
  <c r="S14" i="17"/>
  <c r="S15" i="17"/>
  <c r="S16" i="17"/>
  <c r="S17" i="17"/>
  <c r="S18" i="17"/>
  <c r="S19" i="17"/>
  <c r="S20" i="17"/>
  <c r="S21" i="17"/>
  <c r="S22" i="17"/>
  <c r="S23" i="17"/>
  <c r="S24" i="17"/>
  <c r="S25" i="17"/>
  <c r="S26" i="17"/>
  <c r="S27" i="17"/>
  <c r="S28" i="17"/>
  <c r="S29" i="17"/>
  <c r="S30" i="17"/>
  <c r="S31" i="17"/>
  <c r="S32" i="17"/>
  <c r="S33" i="17"/>
  <c r="S34" i="17"/>
  <c r="S35" i="17"/>
  <c r="S36" i="17"/>
  <c r="S37" i="17"/>
  <c r="S38" i="17"/>
  <c r="S9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M39" i="17"/>
  <c r="M9" i="17"/>
  <c r="S11" i="11"/>
  <c r="S12" i="11"/>
  <c r="S13" i="11"/>
  <c r="S14" i="11"/>
  <c r="S15" i="11"/>
  <c r="S16" i="11"/>
  <c r="S17" i="11"/>
  <c r="S18" i="11"/>
  <c r="S19" i="11"/>
  <c r="S20" i="11"/>
  <c r="S21" i="11"/>
  <c r="S22" i="11"/>
  <c r="S23" i="11"/>
  <c r="S24" i="11"/>
  <c r="S25" i="11"/>
  <c r="S26" i="11"/>
  <c r="S27" i="11"/>
  <c r="S28" i="11"/>
  <c r="S29" i="11"/>
  <c r="S30" i="11"/>
  <c r="S31" i="11"/>
  <c r="S32" i="11"/>
  <c r="S33" i="11"/>
  <c r="S34" i="11"/>
  <c r="S35" i="11"/>
  <c r="S36" i="11"/>
  <c r="S37" i="11"/>
  <c r="S38" i="11"/>
  <c r="S39" i="11"/>
  <c r="S40" i="11"/>
  <c r="S41" i="11"/>
  <c r="S42" i="11"/>
  <c r="S43" i="11"/>
  <c r="S44" i="11"/>
  <c r="S45" i="11"/>
  <c r="S46" i="11"/>
  <c r="S47" i="11"/>
  <c r="S48" i="11"/>
  <c r="S10" i="11"/>
  <c r="I11" i="11"/>
  <c r="I12" i="11"/>
  <c r="I13" i="11"/>
  <c r="I14" i="11"/>
  <c r="I15" i="11"/>
  <c r="I16" i="11"/>
  <c r="I17" i="11"/>
  <c r="I18" i="11"/>
  <c r="I19" i="11"/>
  <c r="I20" i="11"/>
  <c r="I21" i="11"/>
  <c r="I22" i="11"/>
  <c r="I23" i="11"/>
  <c r="I24" i="11"/>
  <c r="I25" i="11"/>
  <c r="I26" i="11"/>
  <c r="I27" i="11"/>
  <c r="I28" i="11"/>
  <c r="I29" i="11"/>
  <c r="I30" i="11"/>
  <c r="I31" i="11"/>
  <c r="I32" i="11"/>
  <c r="I33" i="11"/>
  <c r="I34" i="11"/>
  <c r="I35" i="11"/>
  <c r="I36" i="11"/>
  <c r="I37" i="11"/>
  <c r="I38" i="11"/>
  <c r="I39" i="11"/>
  <c r="I40" i="11"/>
  <c r="I41" i="11"/>
  <c r="I42" i="11"/>
  <c r="I43" i="11"/>
  <c r="I44" i="11"/>
  <c r="I45" i="11"/>
  <c r="I46" i="11"/>
  <c r="I47" i="11"/>
  <c r="I48" i="11"/>
  <c r="I50" i="11" s="1"/>
  <c r="I10" i="11"/>
  <c r="S11" i="10"/>
  <c r="S12" i="10"/>
  <c r="S13" i="10"/>
  <c r="S14" i="10"/>
  <c r="S15" i="10"/>
  <c r="S16" i="10"/>
  <c r="S17" i="10"/>
  <c r="S18" i="10"/>
  <c r="S19" i="10"/>
  <c r="S20" i="10"/>
  <c r="S21" i="10"/>
  <c r="S22" i="10"/>
  <c r="S23" i="10"/>
  <c r="S24" i="10"/>
  <c r="S10" i="10"/>
  <c r="I11" i="10"/>
  <c r="I12" i="10"/>
  <c r="I13" i="10"/>
  <c r="I14" i="10"/>
  <c r="I15" i="10"/>
  <c r="I16" i="10"/>
  <c r="I17" i="10"/>
  <c r="I18" i="10"/>
  <c r="I19" i="10"/>
  <c r="I20" i="10"/>
  <c r="I21" i="10"/>
  <c r="I22" i="10"/>
  <c r="I23" i="10"/>
  <c r="I24" i="10"/>
  <c r="I10" i="10"/>
  <c r="S11" i="9"/>
  <c r="S10" i="9"/>
  <c r="I11" i="9"/>
  <c r="I10" i="9"/>
  <c r="K6" i="21"/>
  <c r="K6" i="19"/>
  <c r="I6" i="18"/>
  <c r="O6" i="17"/>
  <c r="E6" i="14"/>
  <c r="M6" i="27"/>
  <c r="G6" i="13"/>
  <c r="M6" i="11"/>
  <c r="M6" i="10"/>
  <c r="M6" i="9"/>
  <c r="C6" i="21"/>
  <c r="C6" i="19"/>
  <c r="C6" i="18"/>
  <c r="I6" i="17"/>
  <c r="C6" i="14"/>
  <c r="C6" i="27"/>
  <c r="C6" i="13"/>
  <c r="C6" i="11"/>
  <c r="C6" i="10"/>
  <c r="C6" i="9"/>
  <c r="C13" i="23"/>
  <c r="S49" i="5"/>
  <c r="Q49" i="5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E29" i="4"/>
  <c r="C30" i="4"/>
  <c r="C17" i="2"/>
  <c r="S50" i="11" l="1"/>
  <c r="S52" i="11" s="1"/>
  <c r="I51" i="11"/>
  <c r="I52" i="11" s="1"/>
  <c r="AI48" i="5" l="1"/>
  <c r="AI49" i="5" s="1"/>
  <c r="AG49" i="5"/>
  <c r="AG48" i="5"/>
  <c r="W31" i="4"/>
  <c r="I14" i="25"/>
  <c r="I13" i="23"/>
  <c r="I9" i="23"/>
  <c r="AK43" i="5"/>
  <c r="Q30" i="4"/>
  <c r="U29" i="4"/>
  <c r="Q11" i="4"/>
  <c r="Y17" i="4"/>
  <c r="Y24" i="4"/>
  <c r="W16" i="2"/>
  <c r="U16" i="2"/>
  <c r="Q17" i="2" l="1"/>
  <c r="Q15" i="2"/>
  <c r="Q11" i="2"/>
  <c r="Q10" i="2"/>
  <c r="Q6" i="2"/>
  <c r="C6" i="2"/>
  <c r="A3" i="2"/>
  <c r="S12" i="9"/>
  <c r="Q12" i="9"/>
  <c r="O12" i="9"/>
  <c r="O15" i="9" s="1"/>
  <c r="M12" i="9"/>
  <c r="I12" i="9"/>
  <c r="G12" i="9"/>
  <c r="E12" i="9"/>
  <c r="E15" i="9" s="1"/>
  <c r="C12" i="9"/>
  <c r="I25" i="10"/>
  <c r="E25" i="10"/>
  <c r="Q25" i="10"/>
  <c r="Q29" i="10" s="1"/>
  <c r="S25" i="10"/>
  <c r="C25" i="10"/>
  <c r="G25" i="10"/>
  <c r="M25" i="10"/>
  <c r="O25" i="10"/>
  <c r="AI45" i="5"/>
  <c r="I55" i="21"/>
  <c r="I57" i="21" s="1"/>
  <c r="O19" i="19"/>
  <c r="S44" i="17"/>
  <c r="M44" i="17"/>
  <c r="C11" i="13"/>
  <c r="G11" i="13"/>
  <c r="E13" i="8"/>
  <c r="Q11" i="27"/>
  <c r="O11" i="27"/>
  <c r="M11" i="27"/>
  <c r="G11" i="27"/>
  <c r="E11" i="27"/>
  <c r="C11" i="27"/>
  <c r="S10" i="27"/>
  <c r="S11" i="27" s="1"/>
  <c r="I10" i="27"/>
  <c r="I11" i="27" s="1"/>
  <c r="K13" i="8" s="1"/>
  <c r="A3" i="27"/>
  <c r="G16" i="13" l="1"/>
  <c r="C16" i="13"/>
  <c r="G13" i="18"/>
  <c r="Q55" i="21"/>
  <c r="Q57" i="21" s="1"/>
  <c r="U10" i="27"/>
  <c r="U11" i="27" s="1"/>
  <c r="K10" i="27"/>
  <c r="K11" i="27" s="1"/>
  <c r="M52" i="11" l="1"/>
  <c r="E52" i="11"/>
  <c r="C52" i="11"/>
  <c r="I13" i="8" l="1"/>
  <c r="AK35" i="5"/>
  <c r="AK28" i="5"/>
  <c r="AK15" i="5"/>
  <c r="AK42" i="5"/>
  <c r="AK11" i="5"/>
  <c r="AK27" i="5"/>
  <c r="AK10" i="5"/>
  <c r="AK16" i="5"/>
  <c r="AK17" i="5"/>
  <c r="AK14" i="5"/>
  <c r="K9" i="25"/>
  <c r="K10" i="25" s="1"/>
  <c r="I10" i="25"/>
  <c r="G10" i="25"/>
  <c r="E10" i="25"/>
  <c r="C10" i="25"/>
  <c r="I6" i="25"/>
  <c r="C6" i="25"/>
  <c r="E12" i="2"/>
  <c r="E16" i="2" s="1"/>
  <c r="G12" i="2"/>
  <c r="G16" i="2" s="1"/>
  <c r="K12" i="2"/>
  <c r="O12" i="2"/>
  <c r="U12" i="2"/>
  <c r="W12" i="2"/>
  <c r="G55" i="21"/>
  <c r="E55" i="21"/>
  <c r="M55" i="21"/>
  <c r="O55" i="21"/>
  <c r="C10" i="14"/>
  <c r="E10" i="14"/>
  <c r="Q45" i="5"/>
  <c r="S45" i="5"/>
  <c r="W45" i="5"/>
  <c r="AA45" i="5"/>
  <c r="AG45" i="5"/>
  <c r="AK23" i="5"/>
  <c r="AK30" i="5"/>
  <c r="AK12" i="5"/>
  <c r="AK36" i="5"/>
  <c r="AK37" i="5"/>
  <c r="AK25" i="5"/>
  <c r="AK38" i="5"/>
  <c r="AK29" i="5"/>
  <c r="AK32" i="5"/>
  <c r="Y19" i="4"/>
  <c r="Y14" i="4"/>
  <c r="Y12" i="4"/>
  <c r="Y11" i="4"/>
  <c r="E25" i="4"/>
  <c r="G25" i="4"/>
  <c r="G29" i="4" s="1"/>
  <c r="K25" i="4"/>
  <c r="O25" i="4"/>
  <c r="U25" i="4"/>
  <c r="W25" i="4"/>
  <c r="W29" i="4" s="1"/>
  <c r="Y11" i="2"/>
  <c r="Q52" i="11"/>
  <c r="O52" i="11"/>
  <c r="AK40" i="5"/>
  <c r="AK24" i="5"/>
  <c r="AK26" i="5"/>
  <c r="AK22" i="5"/>
  <c r="AK41" i="5"/>
  <c r="AK33" i="5"/>
  <c r="AK44" i="5"/>
  <c r="AK39" i="5"/>
  <c r="AK20" i="5"/>
  <c r="AK18" i="5"/>
  <c r="AK21" i="5"/>
  <c r="AK31" i="5"/>
  <c r="AK34" i="5"/>
  <c r="AK19" i="5"/>
  <c r="AK13" i="5"/>
  <c r="Y10" i="2"/>
  <c r="Y12" i="2" l="1"/>
  <c r="AK45" i="5"/>
  <c r="Y16" i="4"/>
  <c r="I6" i="23"/>
  <c r="C6" i="23"/>
  <c r="AC6" i="5"/>
  <c r="O6" i="5"/>
  <c r="Q7" i="4"/>
  <c r="C7" i="4"/>
  <c r="Y13" i="4"/>
  <c r="G52" i="11"/>
  <c r="C10" i="23"/>
  <c r="E10" i="23"/>
  <c r="G10" i="23"/>
  <c r="I10" i="23"/>
  <c r="E9" i="8" l="1"/>
  <c r="K10" i="8" l="1"/>
  <c r="I9" i="8"/>
  <c r="G10" i="18"/>
  <c r="C10" i="18" l="1"/>
  <c r="E10" i="18"/>
  <c r="I10" i="18"/>
  <c r="K10" i="18"/>
  <c r="M10" i="18"/>
  <c r="E14" i="8"/>
  <c r="I14" i="8" s="1"/>
  <c r="E12" i="8"/>
  <c r="I12" i="8" s="1"/>
  <c r="K9" i="8"/>
  <c r="Y23" i="4"/>
  <c r="Y20" i="4"/>
  <c r="Y18" i="4"/>
  <c r="Y22" i="4"/>
  <c r="K9" i="23"/>
  <c r="K10" i="23" s="1"/>
  <c r="Y21" i="4"/>
  <c r="Y15" i="4"/>
  <c r="Y25" i="4" l="1"/>
  <c r="E11" i="8"/>
  <c r="I11" i="8" s="1"/>
  <c r="K14" i="8"/>
  <c r="E10" i="8" l="1"/>
  <c r="K12" i="8"/>
  <c r="I10" i="8" l="1"/>
  <c r="I15" i="8" s="1"/>
  <c r="E15" i="8"/>
  <c r="A3" i="8"/>
  <c r="U49" i="11" l="1"/>
  <c r="E19" i="8"/>
  <c r="U45" i="11"/>
  <c r="U16" i="10"/>
  <c r="U24" i="10"/>
  <c r="U17" i="10"/>
  <c r="U18" i="10"/>
  <c r="U11" i="10"/>
  <c r="U19" i="10"/>
  <c r="U12" i="10"/>
  <c r="U20" i="10"/>
  <c r="U23" i="10"/>
  <c r="U13" i="10"/>
  <c r="U21" i="10"/>
  <c r="U14" i="10"/>
  <c r="U22" i="10"/>
  <c r="U15" i="10"/>
  <c r="G13" i="8"/>
  <c r="I9" i="13"/>
  <c r="I10" i="13"/>
  <c r="U33" i="11"/>
  <c r="U11" i="11"/>
  <c r="U15" i="11"/>
  <c r="U48" i="11"/>
  <c r="U12" i="11"/>
  <c r="U14" i="11"/>
  <c r="U16" i="11"/>
  <c r="U13" i="11"/>
  <c r="U27" i="11"/>
  <c r="U42" i="11"/>
  <c r="U28" i="11"/>
  <c r="U23" i="11"/>
  <c r="U41" i="11"/>
  <c r="U40" i="11"/>
  <c r="U29" i="11"/>
  <c r="U20" i="11"/>
  <c r="U17" i="11"/>
  <c r="U31" i="11"/>
  <c r="U10" i="11"/>
  <c r="U30" i="11"/>
  <c r="U47" i="11"/>
  <c r="U26" i="11"/>
  <c r="U36" i="11"/>
  <c r="U38" i="11"/>
  <c r="U35" i="11"/>
  <c r="U21" i="11"/>
  <c r="U32" i="11"/>
  <c r="U22" i="11"/>
  <c r="U44" i="11"/>
  <c r="U18" i="11"/>
  <c r="U25" i="11"/>
  <c r="U19" i="11"/>
  <c r="U43" i="11"/>
  <c r="U39" i="11"/>
  <c r="U24" i="11"/>
  <c r="U34" i="11"/>
  <c r="U46" i="11"/>
  <c r="U10" i="10"/>
  <c r="U10" i="9"/>
  <c r="U11" i="9"/>
  <c r="U37" i="11"/>
  <c r="G9" i="8"/>
  <c r="C8" i="6"/>
  <c r="U12" i="9" l="1"/>
  <c r="U25" i="10"/>
  <c r="I11" i="13"/>
  <c r="U50" i="11"/>
  <c r="K11" i="8"/>
  <c r="K15" i="8" l="1"/>
  <c r="K17" i="8" l="1"/>
  <c r="K49" i="11"/>
  <c r="K45" i="11"/>
  <c r="K16" i="10"/>
  <c r="K24" i="10"/>
  <c r="K15" i="10"/>
  <c r="K17" i="10"/>
  <c r="K18" i="10"/>
  <c r="K21" i="10"/>
  <c r="K11" i="10"/>
  <c r="K19" i="10"/>
  <c r="K13" i="10"/>
  <c r="K12" i="10"/>
  <c r="K20" i="10"/>
  <c r="K23" i="10"/>
  <c r="K14" i="10"/>
  <c r="K22" i="10"/>
  <c r="M13" i="8"/>
  <c r="E10" i="13"/>
  <c r="K33" i="11"/>
  <c r="K16" i="11"/>
  <c r="K22" i="11"/>
  <c r="K46" i="11"/>
  <c r="K37" i="11"/>
  <c r="K35" i="11"/>
  <c r="K38" i="11"/>
  <c r="K21" i="11"/>
  <c r="K25" i="11"/>
  <c r="K36" i="11"/>
  <c r="K11" i="11"/>
  <c r="K10" i="11"/>
  <c r="K43" i="11"/>
  <c r="K27" i="11"/>
  <c r="K24" i="11"/>
  <c r="K18" i="11"/>
  <c r="K29" i="11"/>
  <c r="K23" i="11"/>
  <c r="K42" i="11"/>
  <c r="K15" i="11"/>
  <c r="K48" i="11"/>
  <c r="K32" i="11"/>
  <c r="K47" i="11"/>
  <c r="K28" i="11"/>
  <c r="K44" i="11"/>
  <c r="K14" i="11"/>
  <c r="K40" i="11"/>
  <c r="K17" i="11"/>
  <c r="K13" i="11"/>
  <c r="K12" i="11"/>
  <c r="K19" i="11"/>
  <c r="K30" i="11"/>
  <c r="K31" i="11"/>
  <c r="K41" i="11"/>
  <c r="K39" i="11"/>
  <c r="K20" i="11"/>
  <c r="K34" i="11"/>
  <c r="K26" i="11"/>
  <c r="K10" i="9"/>
  <c r="M11" i="8"/>
  <c r="M14" i="8"/>
  <c r="E9" i="13"/>
  <c r="K10" i="10"/>
  <c r="M10" i="8"/>
  <c r="K11" i="9"/>
  <c r="M9" i="8"/>
  <c r="M12" i="8"/>
  <c r="G10" i="8"/>
  <c r="G11" i="8"/>
  <c r="G14" i="8"/>
  <c r="G12" i="8"/>
  <c r="K12" i="9" l="1"/>
  <c r="E11" i="13"/>
  <c r="K25" i="10"/>
  <c r="M15" i="8"/>
  <c r="K50" i="11"/>
  <c r="G15" i="8"/>
  <c r="A3" i="17"/>
  <c r="A3" i="14"/>
  <c r="A3" i="6"/>
  <c r="A3" i="9"/>
  <c r="A3" i="10"/>
  <c r="A3" i="11"/>
  <c r="A3" i="18"/>
  <c r="A3" i="19"/>
  <c r="A3" i="21"/>
  <c r="A3" i="13"/>
  <c r="A3" i="4"/>
  <c r="A3" i="23"/>
  <c r="A3" i="5"/>
  <c r="A3" i="25"/>
</calcChain>
</file>

<file path=xl/sharedStrings.xml><?xml version="1.0" encoding="utf-8"?>
<sst xmlns="http://schemas.openxmlformats.org/spreadsheetml/2006/main" count="866" uniqueCount="270">
  <si>
    <t>صندوق سرمایه‌گذاری تداوم اطمینان تمدن</t>
  </si>
  <si>
    <t>صورت وضعیت پرتفوی</t>
  </si>
  <si>
    <t>تغییرات طی دوره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</si>
  <si>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</si>
  <si>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</si>
  <si>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</si>
  <si>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</si>
  <si>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</si>
  <si>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</si>
  <si>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</si>
  <si>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</si>
  <si>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جمع</t>
  </si>
  <si>
    <t>نرخ سود موثر</t>
  </si>
  <si>
    <t>تعداد اوراق</t>
  </si>
  <si>
    <t>صندوق</t>
  </si>
  <si>
    <t>تعداد واحد</t>
  </si>
  <si>
    <t>قیمت ابطال / بازار هر واحد</t>
  </si>
  <si>
    <t>صندوق س.آرمان آتیه درخشان مس-س</t>
  </si>
  <si>
    <t>صندوق س.پشتوانه طلا تابان تمدن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</si>
  <si>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</si>
  <si>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</si>
  <si>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</si>
  <si>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</si>
  <si>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</si>
  <si>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</si>
  <si>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بله</t>
  </si>
  <si>
    <t>مرابحه عام دولت 166-ش.خ050419</t>
  </si>
  <si>
    <t>1405/04/19</t>
  </si>
  <si>
    <t>مرابحه گلرنگ فرش بیدگل060224</t>
  </si>
  <si>
    <t>1403/02/24</t>
  </si>
  <si>
    <t>1406/02/24</t>
  </si>
  <si>
    <t>اوراق بهاداری که ارزش آنها در تاریخ گزارش تعدیل شده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</si>
  <si>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</si>
  <si>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</si>
  <si>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</si>
  <si>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</si>
  <si>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</si>
  <si>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</si>
  <si>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سایر</t>
  </si>
  <si>
    <t>مبلغ</t>
  </si>
  <si>
    <t>افزایش</t>
  </si>
  <si>
    <t>کاهش</t>
  </si>
  <si>
    <t>صورت وضعیت درآمدها</t>
  </si>
  <si>
    <t>شرح</t>
  </si>
  <si>
    <t>یادداشت</t>
  </si>
  <si>
    <t>درصد از کل درآمدها</t>
  </si>
  <si>
    <t>1-2</t>
  </si>
  <si>
    <t>2-2</t>
  </si>
  <si>
    <t>3-2</t>
  </si>
  <si>
    <t>4-2</t>
  </si>
  <si>
    <t>سایر درآمدها</t>
  </si>
  <si>
    <t>5-2</t>
  </si>
  <si>
    <t>طی ماه</t>
  </si>
  <si>
    <t>سهام</t>
  </si>
  <si>
    <t>درآمد سود سهام</t>
  </si>
  <si>
    <t>درآمد تغییر ارزش</t>
  </si>
  <si>
    <t>درآمد فروش</t>
  </si>
  <si>
    <t>درآمد سود صندوق</t>
  </si>
  <si>
    <t>عنوان</t>
  </si>
  <si>
    <t>درآمد سود اوراق</t>
  </si>
  <si>
    <t>مبالغ تخصیص یافته بابت خرید و نگهداری اوراق بهادار با درآمد ثابت (نرخ سود ترجیحی)</t>
  </si>
  <si>
    <t>طرف معامله</t>
  </si>
  <si>
    <t>نوع وابستگی</t>
  </si>
  <si>
    <t>نام ورقه بهادار</t>
  </si>
  <si>
    <t>مدیر صندوق</t>
  </si>
  <si>
    <t>نام سپرده بانکی</t>
  </si>
  <si>
    <t>سود سپرده بانکی و گواهی سپرده</t>
  </si>
  <si>
    <t>هزینه تنزیل</t>
  </si>
  <si>
    <t>سود اوراق بهادار با درآمد ثابت</t>
  </si>
  <si>
    <t>تاریخ دریافت سود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</si>
  <si>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</si>
  <si>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</si>
  <si>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</si>
  <si>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</si>
  <si>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</si>
  <si>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</si>
  <si>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</si>
  <si>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</si>
  <si>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</si>
  <si>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سپرده</t>
  </si>
  <si>
    <t>بهای تمام شده اوراق (ریال)</t>
  </si>
  <si>
    <t>مبلغ شناسایی شده بابت قرارداد خرید و نگهداری اوراق بهادار (ریال)</t>
  </si>
  <si>
    <t>تامین سرمایه تمدن</t>
  </si>
  <si>
    <t>3-1-سرمایه‌گذاری در اوراق بهادار با درآمد ثابت یا علی‌الحساب</t>
  </si>
  <si>
    <t>مرابحه پدیده جم-تمدن070617</t>
  </si>
  <si>
    <t>1403/06/17</t>
  </si>
  <si>
    <t>1407/06/17</t>
  </si>
  <si>
    <t>صکوک مرابحه دیران72-3ماهه23%</t>
  </si>
  <si>
    <t>مرابحه عام دولت176-ش.خ050603</t>
  </si>
  <si>
    <t>1403/02/22</t>
  </si>
  <si>
    <t>1407/02/22</t>
  </si>
  <si>
    <t>1403/12/28</t>
  </si>
  <si>
    <t>1403/07/03</t>
  </si>
  <si>
    <t>1405/06/03</t>
  </si>
  <si>
    <t xml:space="preserve"> تنزیل سود بانک</t>
  </si>
  <si>
    <t>مشارکت ش شیراز042-3ماهه18%</t>
  </si>
  <si>
    <t>مشارکت ش اصفهان042-3ماهه18%</t>
  </si>
  <si>
    <t>مشارکت ش تهران42-3ماهه18%</t>
  </si>
  <si>
    <t>1404/12/25</t>
  </si>
  <si>
    <t>1404/12/24</t>
  </si>
  <si>
    <t xml:space="preserve"> صکوک مرابحه دیران72</t>
  </si>
  <si>
    <t xml:space="preserve"> مرابحه پدیده جم-تمدن070617</t>
  </si>
  <si>
    <t>صندوق س. شاخصی کیان-س</t>
  </si>
  <si>
    <t>مشارکت ش اصفهان512-3ماهه18%</t>
  </si>
  <si>
    <t>1401/12/28</t>
  </si>
  <si>
    <t>1405/12/28</t>
  </si>
  <si>
    <t>صندوق س سروسودمند مدبران-سهام</t>
  </si>
  <si>
    <t>صندوق سرمایه گذاری عقیق-سهام</t>
  </si>
  <si>
    <t>صکوک مرابحه دسبحان712-3ماهه23%</t>
  </si>
  <si>
    <t>مرابحه عام دولت203-ش.خ050807</t>
  </si>
  <si>
    <t>1403/12/26</t>
  </si>
  <si>
    <t>1407/12/26</t>
  </si>
  <si>
    <t>وراق مشارکت صکوک مرابحه دسبحان712-3</t>
  </si>
  <si>
    <t>توسعه معادن وص.معدنی خاورمیانه</t>
  </si>
  <si>
    <t>مرابحه پاریزشرق070228</t>
  </si>
  <si>
    <t>1404/02/28</t>
  </si>
  <si>
    <t>1407/02/28</t>
  </si>
  <si>
    <t>1403/12/07</t>
  </si>
  <si>
    <t>سپرده های بانکی</t>
  </si>
  <si>
    <t>درصد به کل دارایی‌ها</t>
  </si>
  <si>
    <t>ریال</t>
  </si>
  <si>
    <t>سپرده‌های بانکی</t>
  </si>
  <si>
    <t>درصد</t>
  </si>
  <si>
    <t xml:space="preserve">نرخ اسمی (درصد) </t>
  </si>
  <si>
    <t xml:space="preserve">میانگین نرخ بازده تا سررسید قراردادهای منعقده (درصد) </t>
  </si>
  <si>
    <t>درآمد حاصل از سرمایه‌گذاری در واحدهای صندوق‌های سرمایه‌گذاری</t>
  </si>
  <si>
    <t>درآمد حاصل از سرمایه‌گذاری در سهام و حق تقدم سهام</t>
  </si>
  <si>
    <t>درآمد حاصل از سرمایه‌گذاری در اوراق بهادار با درآمد ثابت</t>
  </si>
  <si>
    <t>درآمد حاصل از سرمایه‌گذاری در سپرده بانکی و گواهی سپرده</t>
  </si>
  <si>
    <t>درصد از کل دارایی‌ها</t>
  </si>
  <si>
    <t>4-1- سرمایه‌گذاری در  سپرده‌ بانکی</t>
  </si>
  <si>
    <t>مبلغ (ریال)</t>
  </si>
  <si>
    <t>نرخ سود علی‌الحساب</t>
  </si>
  <si>
    <t xml:space="preserve"> 1 -   سرمایه‌گذاری‌ها</t>
  </si>
  <si>
    <t xml:space="preserve"> 1 -1-   سرمایه‌گذاری در سهام و حق تقدم سهام</t>
  </si>
  <si>
    <t>2- درآمد حاصل از سرمایه‌گذاری‌ها</t>
  </si>
  <si>
    <t>2-1-سرمایه‌گذاری در واحدهای صندوق‌های سرمایه‌گذاری</t>
  </si>
  <si>
    <t>(بر اساس دستورالعمل نحوه تعیین قیمت خرید و فروش اوراق بهادار در صندوق‌های سرمایه‌گذاری)</t>
  </si>
  <si>
    <t>1-2- درآمد حاصل از سرمایه‌گذاری در سهام و حق تقدم سهام</t>
  </si>
  <si>
    <t>2-2- درآمد حاصل از سرمایه‌گذاری در واحدهای صندوق</t>
  </si>
  <si>
    <t>3-2- درآمد حاصل از سرمایه‌گذاری در اوراق بهادار با درآمد ثابت:</t>
  </si>
  <si>
    <t>مبلغ ابطال</t>
  </si>
  <si>
    <t>4-2- درآمد حاصل از سرمایه‌گذاری در سپرده بانکی و گواهی سپرده</t>
  </si>
  <si>
    <t>جمع کل</t>
  </si>
  <si>
    <t>اوراق مشارکت مرابحه پاریزشرق070228</t>
  </si>
  <si>
    <t>1404/04/31</t>
  </si>
  <si>
    <t>1405/08/07</t>
  </si>
  <si>
    <t>مرابحه عام دولت223-ش.خ070431</t>
  </si>
  <si>
    <t>1407/04/31</t>
  </si>
  <si>
    <t>1407/12/28</t>
  </si>
  <si>
    <t>قطار شهری شهرداری تبریز</t>
  </si>
  <si>
    <t>قطار شهری شهرداری تهران</t>
  </si>
  <si>
    <t>مرابحه عام دولت241-ش.خ070829</t>
  </si>
  <si>
    <t>مرابحه عام دولت234-ش.خ070808</t>
  </si>
  <si>
    <t>1404/07/29</t>
  </si>
  <si>
    <t>1404/07/08</t>
  </si>
  <si>
    <t>1407/08/08</t>
  </si>
  <si>
    <t>خیر</t>
  </si>
  <si>
    <t>صندوق س.پشتوانه طلای صبا</t>
  </si>
  <si>
    <t>1407/08/29</t>
  </si>
  <si>
    <t>شمش نقره SilverBar</t>
  </si>
  <si>
    <t>صندوق س.كالاي زمرد بيدار</t>
  </si>
  <si>
    <t>6-2</t>
  </si>
  <si>
    <t>6-2- سایر درآمدها</t>
  </si>
  <si>
    <t>5-2- درآمد حاصل از سرمایه‌گذاری در گواهی سپرده کالایی</t>
  </si>
  <si>
    <t>درآمد حاصل از سرمایه‌گذاری در گواهی سپرده کالایی</t>
  </si>
  <si>
    <t>1404/10/30</t>
  </si>
  <si>
    <t>صندوق س.موج گستر ثروت-س</t>
  </si>
  <si>
    <t>صندوق س.پشتوانه طلای زرین آگاه</t>
  </si>
  <si>
    <t>صکوک مرابحه کگل81-3ماهه23%</t>
  </si>
  <si>
    <t>صکوک مرابحه کگل0811-3ماهه23%</t>
  </si>
  <si>
    <t>سلف آهن اسفنجی توسعه گل گهر</t>
  </si>
  <si>
    <t>مرابحه عام دولت266-ش.خ070930</t>
  </si>
  <si>
    <t>1404/11/20</t>
  </si>
  <si>
    <t>1408/11/20</t>
  </si>
  <si>
    <t>1404/11/19</t>
  </si>
  <si>
    <t>1406/11/19</t>
  </si>
  <si>
    <t>1407/09/30</t>
  </si>
  <si>
    <t>اوراق مشارکت صکوک مرابحه کگل0811-3</t>
  </si>
  <si>
    <t>صندوق س.هستی بخش آگاه-س</t>
  </si>
  <si>
    <t>سلف موازی آهن اسفنجی غدیر</t>
  </si>
  <si>
    <t>مرابحه آریس آمل 14081224</t>
  </si>
  <si>
    <t>مرابحه عام دولت275-ش.خ080205</t>
  </si>
  <si>
    <t>1404/12/27</t>
  </si>
  <si>
    <t>1406/12/27</t>
  </si>
  <si>
    <t>1408/12/24</t>
  </si>
  <si>
    <t>1404/12/05</t>
  </si>
  <si>
    <t>1408/05/05</t>
  </si>
  <si>
    <t>صندوق س.مبتنی بر کالای فارابی</t>
  </si>
  <si>
    <t>-</t>
  </si>
  <si>
    <t>تامین سرمایه امید</t>
  </si>
  <si>
    <t>صکوک مرابحه کگل81</t>
  </si>
  <si>
    <t xml:space="preserve"> اوراق آریس آمل</t>
  </si>
  <si>
    <t>ایران خودرو دیزل</t>
  </si>
  <si>
    <t>صندوق س.کالای تابان تمدن1</t>
  </si>
  <si>
    <t>صندوق س.پشتوانه طلای دماوند</t>
  </si>
  <si>
    <t>اسناد خزانه-م11بودجه02-050720</t>
  </si>
  <si>
    <t>اسناد خزانه-م13بودجه02-051021</t>
  </si>
  <si>
    <t>اسناد خزانه-م12بودجه02-050916</t>
  </si>
  <si>
    <t>اسنادخزانه-م2بودجه02-050923</t>
  </si>
  <si>
    <t>اسنادخزانه-م10بودجه02-051112</t>
  </si>
  <si>
    <t>مرابحه عام دولت211-ش.خ050528</t>
  </si>
  <si>
    <t>صکوک مرابحه دوچرخ83-3ماهه23%</t>
  </si>
  <si>
    <t>صکوک مرابحه آکو903-3ماهه23%</t>
  </si>
  <si>
    <t>1402/12/29</t>
  </si>
  <si>
    <t>1405/07/20</t>
  </si>
  <si>
    <t>1405/10/21</t>
  </si>
  <si>
    <t>1405/09/16</t>
  </si>
  <si>
    <t>1402/06/19</t>
  </si>
  <si>
    <t>1405/09/23</t>
  </si>
  <si>
    <t>1402/12/21</t>
  </si>
  <si>
    <t>1405/11/12</t>
  </si>
  <si>
    <t>1405/05/28</t>
  </si>
  <si>
    <t>1405/03/09</t>
  </si>
  <si>
    <t>1408/03/09</t>
  </si>
  <si>
    <t>1405/03/02</t>
  </si>
  <si>
    <t>1409/03/02</t>
  </si>
  <si>
    <t>4.11%</t>
  </si>
  <si>
    <t>-10.00%</t>
  </si>
  <si>
    <t>تعدیل کارمزد کارگزار</t>
  </si>
  <si>
    <t>ظخاور06041</t>
  </si>
  <si>
    <t>1405/04/31</t>
  </si>
  <si>
    <t>صندوق س.كالاي زرگر كارآمد</t>
  </si>
  <si>
    <t>مرابحه عام دولت294-ش.خ070230</t>
  </si>
  <si>
    <t>اسنادخزانه-م4بودجه02-051021</t>
  </si>
  <si>
    <t>1405/04/30</t>
  </si>
  <si>
    <t>1407/02/30</t>
  </si>
  <si>
    <t>1402/12/15</t>
  </si>
  <si>
    <t>1405/02/29</t>
  </si>
  <si>
    <t>1409/02/28</t>
  </si>
  <si>
    <t>5-1- سرمایه‌گذاری در  سپرده‌ بانکی</t>
  </si>
  <si>
    <t>گواهی سپرده بانک تجارت</t>
  </si>
  <si>
    <t>1.11%</t>
  </si>
  <si>
    <t>-9.89%</t>
  </si>
  <si>
    <t>-4.35%</t>
  </si>
  <si>
    <t>-0.60%</t>
  </si>
  <si>
    <t>2.37%</t>
  </si>
  <si>
    <t>-5.99%</t>
  </si>
  <si>
    <t>0.24%</t>
  </si>
  <si>
    <t>گواهی سپرده بانکی</t>
  </si>
  <si>
    <t>اوراق مشارکت صکوک مرابحه دوچرخ83</t>
  </si>
  <si>
    <t>اوراق مشارکت صکوک مرابحه آکو903</t>
  </si>
  <si>
    <t>اوراق مشارکت شهرداری تبریز-اتوبوسرانی</t>
  </si>
  <si>
    <t>اوراق مشارکت شهرداری تبریز-قطار شهری</t>
  </si>
  <si>
    <t>اوراق مشارکت شهرداری اصفهان</t>
  </si>
  <si>
    <t>برای ماه منتهی به 1405/05/31</t>
  </si>
  <si>
    <t>1405/05/31</t>
  </si>
  <si>
    <t>صندوق س صنایع تمدن1-بخشی</t>
  </si>
  <si>
    <t>مرابحه عام دولت296-ش.خ070930</t>
  </si>
  <si>
    <t>مرابحه عام دولت297-ش.خ070706</t>
  </si>
  <si>
    <t>شهرداری تبریز</t>
  </si>
  <si>
    <t>شهرداری اصفهان</t>
  </si>
  <si>
    <t>شهردادری تهران</t>
  </si>
  <si>
    <t>1405/05/06</t>
  </si>
  <si>
    <t>1407/07/06</t>
  </si>
  <si>
    <t>طی مرداد ماه</t>
  </si>
  <si>
    <t>از ابتدای سال مالی تا پایان مرداد ماه 1405</t>
  </si>
  <si>
    <t>نام سهام</t>
  </si>
  <si>
    <t>اطلاعات مجمع</t>
  </si>
  <si>
    <t>از ابتدای سال مالی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</si>
  <si>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</si>
  <si>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</si>
  <si>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</si>
  <si>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</si>
  <si>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</si>
  <si>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1405/04/09</t>
  </si>
  <si>
    <t>1405/04/27</t>
  </si>
  <si>
    <t>شهرداری تهران</t>
  </si>
  <si>
    <t>تبعی تامین مالی خاور</t>
  </si>
  <si>
    <t>قش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</si>
</sst>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-_ر_ي_ا_ل_ ;_ * #,##0.00\-_ر_ي_ا_ل_ ;_ * &quot;-&quot;??_-_ر_ي_ا_ل_ ;_ @_ "/>
    <numFmt numFmtId="165" formatCode="#,###;\(#,###\);\-"/>
    <numFmt numFmtId="166" formatCode="#,##0.0000_);\(#,##0.0000\)"/>
    <numFmt numFmtId="167" formatCode="_ * #,##0_-_ر_ي_ا_ل_ ;_ * #,##0\-_ر_ي_ا_ل_ ;_ * &quot;-&quot;??_-_ر_ي_ا_ل_ ;_ @_ "/>
    <numFmt numFmtId="168" formatCode="0.00%;\(0.00%\);\-"/>
    <numFmt numFmtId="169" formatCode="_(* #,##0_);_(* \(#,##0\);_(* &quot;-&quot;??_);_(@_)"/>
    <numFmt numFmtId="170" formatCode="#,###.000;\(#,###.000\);\-"/>
  </numFmts>
  <fonts count="24" x14ac:knownFonts="1">
    <font>
      <sz val="10"/>
      <color rgb="FF000000"/>
      <name val="Arial"/>
      <charset val="1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2"/>
      <color theme="1"/>
      <name val="B Nazanin"/>
      <charset val="178"/>
    </font>
    <font>
      <sz val="10"/>
      <color rgb="FF000000"/>
      <name val="Arial"/>
      <family val="2"/>
    </font>
    <font>
      <b/>
      <sz val="12"/>
      <name val="B Nazanin"/>
      <charset val="178"/>
    </font>
    <font>
      <sz val="12"/>
      <color theme="1"/>
      <name val="B Nazanin"/>
      <charset val="178"/>
    </font>
    <font>
      <sz val="10"/>
      <color rgb="FF000000"/>
      <name val="Arial"/>
      <family val="2"/>
    </font>
    <font>
      <sz val="8"/>
      <name val="Arial"/>
      <family val="2"/>
    </font>
    <font>
      <sz val="14"/>
      <color rgb="FF000000"/>
      <name val="Arial"/>
      <family val="2"/>
    </font>
    <font>
      <sz val="12"/>
      <name val="B Nazanin"/>
      <charset val="178"/>
    </font>
    <font>
      <b/>
      <u/>
      <sz val="14"/>
      <color rgb="FF000000"/>
      <name val="B Nazanin"/>
      <charset val="178"/>
    </font>
    <font>
      <sz val="12"/>
      <color rgb="FFFF0000"/>
      <name val="B Nazanin"/>
      <charset val="178"/>
    </font>
    <font>
      <sz val="12"/>
      <color theme="0" tint="-0.249977111117893"/>
      <name val="B Nazanin"/>
      <charset val="178"/>
    </font>
    <font>
      <b/>
      <sz val="10"/>
      <color rgb="FF000000"/>
      <name val="Arial"/>
      <family val="2"/>
    </font>
    <font>
      <sz val="11"/>
      <name val="B Nazanin"/>
      <charset val="178"/>
    </font>
    <font>
      <sz val="8"/>
      <name val="Arial"/>
      <family val="2"/>
    </font>
    <font>
      <b/>
      <sz val="14"/>
      <color rgb="FF1E90FF"/>
      <name val="B Nazanin"/>
      <charset val="178"/>
    </font>
    <font>
      <b/>
      <sz val="15"/>
      <name val="B Nazanin"/>
      <charset val="178"/>
    </font>
    <font>
      <sz val="10"/>
      <name val="B Nazanin"/>
      <charset val="178"/>
    </font>
    <font>
      <b/>
      <sz val="14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7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58">
    <xf numFmtId="0" fontId="0" fillId="0" borderId="0" xfId="0" applyAlignment="1">
      <alignment horizontal="left"/>
    </xf>
    <xf numFmtId="165" fontId="4" fillId="0" borderId="0" xfId="0" applyNumberFormat="1" applyFont="1" applyFill="1" applyBorder="1" applyAlignment="1">
      <alignment horizontal="right" vertical="top"/>
    </xf>
    <xf numFmtId="165" fontId="4" fillId="0" borderId="0" xfId="0" applyNumberFormat="1" applyFont="1" applyFill="1" applyBorder="1" applyAlignment="1">
      <alignment horizontal="center" vertical="top"/>
    </xf>
    <xf numFmtId="165" fontId="4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center"/>
    </xf>
    <xf numFmtId="165" fontId="4" fillId="0" borderId="0" xfId="0" applyNumberFormat="1" applyFont="1" applyFill="1" applyAlignment="1">
      <alignment horizontal="center" vertical="top"/>
    </xf>
    <xf numFmtId="165" fontId="3" fillId="0" borderId="3" xfId="0" applyNumberFormat="1" applyFont="1" applyFill="1" applyBorder="1" applyAlignment="1">
      <alignment horizontal="center" vertical="center" wrapText="1"/>
    </xf>
    <xf numFmtId="165" fontId="4" fillId="0" borderId="0" xfId="1" applyNumberFormat="1" applyFont="1" applyFill="1" applyAlignment="1">
      <alignment horizontal="center" vertical="top"/>
    </xf>
    <xf numFmtId="165" fontId="4" fillId="0" borderId="0" xfId="1" applyNumberFormat="1" applyFont="1" applyFill="1" applyBorder="1" applyAlignment="1">
      <alignment horizontal="center" vertical="top"/>
    </xf>
    <xf numFmtId="165" fontId="4" fillId="0" borderId="0" xfId="0" applyNumberFormat="1" applyFont="1" applyFill="1" applyAlignment="1">
      <alignment horizontal="center" vertical="center"/>
    </xf>
    <xf numFmtId="165" fontId="4" fillId="0" borderId="2" xfId="0" applyNumberFormat="1" applyFont="1" applyBorder="1" applyAlignment="1">
      <alignment horizontal="left"/>
    </xf>
    <xf numFmtId="165" fontId="4" fillId="0" borderId="0" xfId="1" applyNumberFormat="1" applyFont="1" applyAlignment="1">
      <alignment horizontal="left"/>
    </xf>
    <xf numFmtId="165" fontId="4" fillId="0" borderId="0" xfId="0" applyNumberFormat="1" applyFont="1" applyFill="1" applyBorder="1" applyAlignment="1">
      <alignment horizontal="center" vertical="center"/>
    </xf>
    <xf numFmtId="165" fontId="14" fillId="0" borderId="0" xfId="0" applyNumberFormat="1" applyFont="1" applyFill="1" applyAlignment="1">
      <alignment horizontal="center" vertical="center"/>
    </xf>
    <xf numFmtId="165" fontId="12" fillId="0" borderId="0" xfId="0" applyNumberFormat="1" applyFont="1" applyAlignment="1">
      <alignment horizontal="left"/>
    </xf>
    <xf numFmtId="165" fontId="4" fillId="0" borderId="0" xfId="0" applyNumberFormat="1" applyFont="1" applyFill="1" applyAlignment="1">
      <alignment horizontal="right" vertical="top"/>
    </xf>
    <xf numFmtId="165" fontId="4" fillId="0" borderId="0" xfId="0" applyNumberFormat="1" applyFont="1" applyFill="1" applyAlignment="1">
      <alignment horizontal="left"/>
    </xf>
    <xf numFmtId="165" fontId="4" fillId="0" borderId="0" xfId="1" applyNumberFormat="1" applyFont="1" applyFill="1" applyAlignment="1">
      <alignment horizontal="left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/>
    </xf>
    <xf numFmtId="165" fontId="4" fillId="0" borderId="0" xfId="0" applyNumberFormat="1" applyFont="1" applyBorder="1" applyAlignment="1">
      <alignment horizontal="center"/>
    </xf>
    <xf numFmtId="165" fontId="9" fillId="0" borderId="9" xfId="0" applyNumberFormat="1" applyFont="1" applyBorder="1" applyAlignment="1">
      <alignment horizontal="center" vertical="center" readingOrder="2"/>
    </xf>
    <xf numFmtId="165" fontId="8" fillId="0" borderId="0" xfId="0" applyNumberFormat="1" applyFont="1" applyFill="1" applyAlignment="1">
      <alignment horizontal="right" vertical="center"/>
    </xf>
    <xf numFmtId="165" fontId="4" fillId="0" borderId="0" xfId="0" applyNumberFormat="1" applyFont="1" applyBorder="1" applyAlignment="1">
      <alignment horizontal="left"/>
    </xf>
    <xf numFmtId="165" fontId="3" fillId="0" borderId="5" xfId="0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7" xfId="0" applyNumberFormat="1" applyFont="1" applyFill="1" applyBorder="1" applyAlignment="1">
      <alignment horizontal="center" vertical="center" wrapText="1"/>
    </xf>
    <xf numFmtId="165" fontId="4" fillId="0" borderId="0" xfId="1" applyNumberFormat="1" applyFont="1" applyAlignment="1">
      <alignment horizontal="center" vertical="center"/>
    </xf>
    <xf numFmtId="165" fontId="4" fillId="0" borderId="0" xfId="1" applyNumberFormat="1" applyFont="1" applyFill="1" applyAlignment="1">
      <alignment horizontal="center" vertical="center"/>
    </xf>
    <xf numFmtId="165" fontId="4" fillId="0" borderId="0" xfId="0" applyNumberFormat="1" applyFont="1" applyBorder="1" applyAlignment="1">
      <alignment vertical="top"/>
    </xf>
    <xf numFmtId="165" fontId="3" fillId="0" borderId="5" xfId="0" applyNumberFormat="1" applyFont="1" applyFill="1" applyBorder="1" applyAlignment="1">
      <alignment horizontal="center" vertical="center"/>
    </xf>
    <xf numFmtId="165" fontId="3" fillId="0" borderId="7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vertical="top"/>
    </xf>
    <xf numFmtId="165" fontId="13" fillId="0" borderId="0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Alignment="1">
      <alignment horizontal="right" vertical="center" readingOrder="2"/>
    </xf>
    <xf numFmtId="165" fontId="3" fillId="0" borderId="8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left"/>
    </xf>
    <xf numFmtId="165" fontId="3" fillId="0" borderId="0" xfId="1" applyNumberFormat="1" applyFont="1" applyFill="1" applyAlignment="1">
      <alignment horizontal="center" vertical="center"/>
    </xf>
    <xf numFmtId="165" fontId="8" fillId="0" borderId="0" xfId="0" applyNumberFormat="1" applyFont="1" applyFill="1" applyAlignment="1">
      <alignment vertical="center"/>
    </xf>
    <xf numFmtId="165" fontId="3" fillId="0" borderId="0" xfId="0" applyNumberFormat="1" applyFont="1" applyFill="1" applyBorder="1" applyAlignment="1">
      <alignment horizontal="center" vertical="center" wrapText="1"/>
    </xf>
    <xf numFmtId="165" fontId="4" fillId="0" borderId="0" xfId="1" applyNumberFormat="1" applyFont="1" applyFill="1" applyBorder="1" applyAlignment="1">
      <alignment horizontal="center" vertical="center"/>
    </xf>
    <xf numFmtId="165" fontId="3" fillId="0" borderId="3" xfId="1" applyNumberFormat="1" applyFont="1" applyFill="1" applyBorder="1" applyAlignment="1">
      <alignment horizontal="center" vertical="center"/>
    </xf>
    <xf numFmtId="165" fontId="3" fillId="0" borderId="0" xfId="1" applyNumberFormat="1" applyFont="1" applyFill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/>
    </xf>
    <xf numFmtId="165" fontId="4" fillId="0" borderId="0" xfId="1" applyNumberFormat="1" applyFont="1" applyAlignment="1">
      <alignment horizontal="center"/>
    </xf>
    <xf numFmtId="165" fontId="3" fillId="0" borderId="0" xfId="1" applyNumberFormat="1" applyFont="1" applyAlignment="1">
      <alignment horizontal="center" vertical="center"/>
    </xf>
    <xf numFmtId="165" fontId="3" fillId="0" borderId="0" xfId="1" applyNumberFormat="1" applyFont="1" applyAlignment="1">
      <alignment horizontal="left"/>
    </xf>
    <xf numFmtId="165" fontId="4" fillId="0" borderId="0" xfId="0" applyNumberFormat="1" applyFont="1" applyFill="1" applyAlignment="1">
      <alignment vertical="top"/>
    </xf>
    <xf numFmtId="165" fontId="4" fillId="0" borderId="0" xfId="0" applyNumberFormat="1" applyFont="1" applyAlignment="1">
      <alignment horizontal="left" wrapText="1"/>
    </xf>
    <xf numFmtId="165" fontId="8" fillId="0" borderId="0" xfId="0" applyNumberFormat="1" applyFont="1" applyFill="1" applyAlignment="1">
      <alignment horizontal="right" vertical="center" wrapText="1" readingOrder="2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Alignment="1">
      <alignment horizontal="right" vertical="top" wrapText="1"/>
    </xf>
    <xf numFmtId="165" fontId="3" fillId="0" borderId="0" xfId="0" applyNumberFormat="1" applyFont="1" applyFill="1" applyBorder="1" applyAlignment="1">
      <alignment horizontal="right" vertical="top" wrapText="1"/>
    </xf>
    <xf numFmtId="165" fontId="3" fillId="0" borderId="0" xfId="0" applyNumberFormat="1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left" wrapText="1"/>
    </xf>
    <xf numFmtId="165" fontId="4" fillId="0" borderId="2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165" fontId="4" fillId="0" borderId="0" xfId="0" applyNumberFormat="1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8" fillId="0" borderId="0" xfId="0" applyNumberFormat="1" applyFont="1" applyFill="1" applyAlignment="1">
      <alignment horizontal="center" vertical="center" readingOrder="2"/>
    </xf>
    <xf numFmtId="165" fontId="4" fillId="0" borderId="0" xfId="1" applyNumberFormat="1" applyFont="1" applyBorder="1" applyAlignment="1">
      <alignment horizont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top"/>
    </xf>
    <xf numFmtId="165" fontId="3" fillId="0" borderId="7" xfId="1" applyNumberFormat="1" applyFont="1" applyFill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right" vertical="top"/>
    </xf>
    <xf numFmtId="165" fontId="3" fillId="0" borderId="8" xfId="0" applyNumberFormat="1" applyFont="1" applyFill="1" applyBorder="1" applyAlignment="1">
      <alignment horizontal="center" vertical="top"/>
    </xf>
    <xf numFmtId="165" fontId="3" fillId="0" borderId="8" xfId="1" applyNumberFormat="1" applyFont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right" vertical="top" wrapText="1"/>
    </xf>
    <xf numFmtId="165" fontId="3" fillId="0" borderId="8" xfId="1" applyNumberFormat="1" applyFont="1" applyFill="1" applyBorder="1" applyAlignment="1">
      <alignment horizontal="center" vertical="center"/>
    </xf>
    <xf numFmtId="10" fontId="3" fillId="0" borderId="8" xfId="6" applyNumberFormat="1" applyFont="1" applyFill="1" applyBorder="1" applyAlignment="1">
      <alignment horizontal="center" vertical="center"/>
    </xf>
    <xf numFmtId="10" fontId="4" fillId="0" borderId="0" xfId="6" applyNumberFormat="1" applyFont="1" applyAlignment="1">
      <alignment horizontal="center" vertical="center"/>
    </xf>
    <xf numFmtId="10" fontId="8" fillId="0" borderId="0" xfId="6" applyNumberFormat="1" applyFont="1" applyFill="1" applyAlignment="1">
      <alignment horizontal="center" vertical="center"/>
    </xf>
    <xf numFmtId="10" fontId="3" fillId="0" borderId="0" xfId="6" applyNumberFormat="1" applyFont="1" applyFill="1" applyBorder="1" applyAlignment="1">
      <alignment horizontal="center" vertical="center" wrapText="1"/>
    </xf>
    <xf numFmtId="10" fontId="3" fillId="0" borderId="7" xfId="6" applyNumberFormat="1" applyFont="1" applyFill="1" applyBorder="1" applyAlignment="1">
      <alignment horizontal="center" vertical="top"/>
    </xf>
    <xf numFmtId="10" fontId="4" fillId="0" borderId="0" xfId="6" applyNumberFormat="1" applyFont="1" applyAlignment="1">
      <alignment horizontal="center"/>
    </xf>
    <xf numFmtId="10" fontId="4" fillId="0" borderId="0" xfId="0" applyNumberFormat="1" applyFont="1" applyAlignment="1">
      <alignment horizontal="center" vertical="center"/>
    </xf>
    <xf numFmtId="10" fontId="13" fillId="0" borderId="0" xfId="0" applyNumberFormat="1" applyFont="1" applyFill="1" applyBorder="1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165" fontId="3" fillId="0" borderId="8" xfId="0" applyNumberFormat="1" applyFont="1" applyFill="1" applyBorder="1" applyAlignment="1">
      <alignment horizontal="center" vertical="center"/>
    </xf>
    <xf numFmtId="166" fontId="4" fillId="0" borderId="0" xfId="0" applyNumberFormat="1" applyFont="1" applyAlignment="1">
      <alignment horizontal="left"/>
    </xf>
    <xf numFmtId="167" fontId="13" fillId="0" borderId="0" xfId="1" applyNumberFormat="1" applyFont="1" applyFill="1" applyBorder="1" applyAlignment="1">
      <alignment horizontal="center" vertical="center"/>
    </xf>
    <xf numFmtId="168" fontId="3" fillId="0" borderId="3" xfId="0" applyNumberFormat="1" applyFont="1" applyFill="1" applyBorder="1" applyAlignment="1">
      <alignment horizontal="center" vertical="center" wrapText="1"/>
    </xf>
    <xf numFmtId="168" fontId="3" fillId="0" borderId="0" xfId="0" applyNumberFormat="1" applyFont="1" applyFill="1" applyBorder="1" applyAlignment="1">
      <alignment horizontal="center" vertical="center" wrapText="1"/>
    </xf>
    <xf numFmtId="168" fontId="4" fillId="0" borderId="0" xfId="0" applyNumberFormat="1" applyFont="1" applyAlignment="1">
      <alignment horizontal="center" vertical="center"/>
    </xf>
    <xf numFmtId="168" fontId="3" fillId="0" borderId="3" xfId="6" applyNumberFormat="1" applyFont="1" applyFill="1" applyBorder="1" applyAlignment="1">
      <alignment horizontal="center" vertical="center" wrapText="1"/>
    </xf>
    <xf numFmtId="168" fontId="3" fillId="0" borderId="0" xfId="6" applyNumberFormat="1" applyFont="1" applyFill="1" applyBorder="1" applyAlignment="1">
      <alignment horizontal="center" vertical="center" wrapText="1"/>
    </xf>
    <xf numFmtId="168" fontId="3" fillId="0" borderId="7" xfId="6" applyNumberFormat="1" applyFont="1" applyFill="1" applyBorder="1" applyAlignment="1">
      <alignment horizontal="center" vertical="center"/>
    </xf>
    <xf numFmtId="168" fontId="3" fillId="0" borderId="3" xfId="1" applyNumberFormat="1" applyFont="1" applyFill="1" applyBorder="1" applyAlignment="1">
      <alignment horizontal="center" vertical="center" wrapText="1"/>
    </xf>
    <xf numFmtId="168" fontId="3" fillId="0" borderId="0" xfId="1" applyNumberFormat="1" applyFont="1" applyFill="1" applyBorder="1" applyAlignment="1">
      <alignment horizontal="center" vertical="center" wrapText="1"/>
    </xf>
    <xf numFmtId="168" fontId="8" fillId="0" borderId="0" xfId="0" applyNumberFormat="1" applyFont="1" applyFill="1" applyAlignment="1">
      <alignment horizontal="center" vertical="center" wrapText="1"/>
    </xf>
    <xf numFmtId="168" fontId="3" fillId="0" borderId="1" xfId="0" applyNumberFormat="1" applyFont="1" applyFill="1" applyBorder="1" applyAlignment="1">
      <alignment horizontal="center" vertical="center" wrapText="1"/>
    </xf>
    <xf numFmtId="168" fontId="13" fillId="0" borderId="0" xfId="0" applyNumberFormat="1" applyFont="1" applyFill="1" applyBorder="1" applyAlignment="1">
      <alignment horizontal="center" vertical="center"/>
    </xf>
    <xf numFmtId="168" fontId="3" fillId="0" borderId="8" xfId="6" applyNumberFormat="1" applyFont="1" applyFill="1" applyBorder="1" applyAlignment="1">
      <alignment horizontal="center" vertical="center" wrapText="1"/>
    </xf>
    <xf numFmtId="168" fontId="4" fillId="0" borderId="0" xfId="0" applyNumberFormat="1" applyFont="1" applyAlignment="1">
      <alignment horizontal="center" vertical="center" wrapText="1"/>
    </xf>
    <xf numFmtId="168" fontId="8" fillId="0" borderId="0" xfId="0" applyNumberFormat="1" applyFont="1" applyFill="1" applyAlignment="1">
      <alignment horizontal="center" vertical="center"/>
    </xf>
    <xf numFmtId="10" fontId="4" fillId="0" borderId="0" xfId="6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 wrapText="1"/>
    </xf>
    <xf numFmtId="165" fontId="3" fillId="0" borderId="5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Alignment="1">
      <alignment horizontal="right" vertical="center"/>
    </xf>
    <xf numFmtId="10" fontId="4" fillId="0" borderId="0" xfId="6" applyNumberFormat="1" applyFont="1" applyFill="1" applyBorder="1" applyAlignment="1">
      <alignment horizontal="center" vertical="top"/>
    </xf>
    <xf numFmtId="165" fontId="4" fillId="0" borderId="0" xfId="0" applyNumberFormat="1" applyFont="1" applyFill="1" applyAlignment="1">
      <alignment horizontal="center" vertical="center" readingOrder="1"/>
    </xf>
    <xf numFmtId="10" fontId="4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center" vertical="center" readingOrder="1"/>
    </xf>
    <xf numFmtId="10" fontId="4" fillId="0" borderId="0" xfId="6" applyNumberFormat="1" applyFont="1" applyFill="1" applyAlignment="1">
      <alignment horizontal="center" vertical="center"/>
    </xf>
    <xf numFmtId="168" fontId="4" fillId="0" borderId="0" xfId="1" applyNumberFormat="1" applyFont="1" applyFill="1" applyAlignment="1">
      <alignment horizontal="center" vertical="center"/>
    </xf>
    <xf numFmtId="165" fontId="4" fillId="0" borderId="0" xfId="1" applyNumberFormat="1" applyFont="1" applyFill="1" applyBorder="1" applyAlignment="1">
      <alignment horizontal="left"/>
    </xf>
    <xf numFmtId="168" fontId="3" fillId="0" borderId="8" xfId="6" applyNumberFormat="1" applyFont="1" applyFill="1" applyBorder="1" applyAlignment="1">
      <alignment horizontal="center" vertical="center"/>
    </xf>
    <xf numFmtId="168" fontId="4" fillId="0" borderId="0" xfId="6" applyNumberFormat="1" applyFont="1" applyFill="1" applyAlignment="1">
      <alignment horizontal="center" vertical="center"/>
    </xf>
    <xf numFmtId="168" fontId="4" fillId="0" borderId="0" xfId="0" applyNumberFormat="1" applyFont="1" applyFill="1" applyAlignment="1">
      <alignment horizontal="center" vertical="center"/>
    </xf>
    <xf numFmtId="165" fontId="4" fillId="0" borderId="2" xfId="0" applyNumberFormat="1" applyFont="1" applyFill="1" applyBorder="1" applyAlignment="1">
      <alignment horizontal="left"/>
    </xf>
    <xf numFmtId="168" fontId="3" fillId="0" borderId="7" xfId="6" applyNumberFormat="1" applyFont="1" applyFill="1" applyBorder="1" applyAlignment="1">
      <alignment horizontal="center" vertical="center" wrapText="1"/>
    </xf>
    <xf numFmtId="168" fontId="4" fillId="0" borderId="0" xfId="0" applyNumberFormat="1" applyFont="1" applyFill="1" applyAlignment="1">
      <alignment horizontal="left"/>
    </xf>
    <xf numFmtId="168" fontId="4" fillId="0" borderId="0" xfId="6" applyNumberFormat="1" applyFont="1" applyFill="1" applyAlignment="1">
      <alignment horizontal="left"/>
    </xf>
    <xf numFmtId="168" fontId="4" fillId="0" borderId="0" xfId="6" applyNumberFormat="1" applyFont="1" applyFill="1" applyAlignment="1">
      <alignment horizontal="center"/>
    </xf>
    <xf numFmtId="165" fontId="15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wrapText="1"/>
    </xf>
    <xf numFmtId="10" fontId="4" fillId="0" borderId="0" xfId="6" applyNumberFormat="1" applyFont="1" applyAlignment="1">
      <alignment horizontal="left"/>
    </xf>
    <xf numFmtId="2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/>
    </xf>
    <xf numFmtId="167" fontId="16" fillId="0" borderId="0" xfId="1" applyNumberFormat="1" applyFont="1" applyFill="1" applyBorder="1" applyAlignment="1">
      <alignment horizontal="center" vertical="center"/>
    </xf>
    <xf numFmtId="10" fontId="16" fillId="0" borderId="0" xfId="6" applyNumberFormat="1" applyFont="1" applyAlignment="1">
      <alignment horizontal="left"/>
    </xf>
    <xf numFmtId="165" fontId="16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center" vertical="center"/>
    </xf>
    <xf numFmtId="2" fontId="4" fillId="0" borderId="0" xfId="0" applyNumberFormat="1" applyFont="1" applyFill="1" applyAlignment="1">
      <alignment horizontal="left"/>
    </xf>
    <xf numFmtId="169" fontId="17" fillId="2" borderId="0" xfId="1" applyNumberFormat="1" applyFont="1" applyFill="1"/>
    <xf numFmtId="10" fontId="3" fillId="0" borderId="8" xfId="6" applyNumberFormat="1" applyFont="1" applyBorder="1" applyAlignment="1">
      <alignment horizontal="center" vertical="center"/>
    </xf>
    <xf numFmtId="165" fontId="4" fillId="0" borderId="5" xfId="1" applyNumberFormat="1" applyFont="1" applyBorder="1" applyAlignment="1">
      <alignment horizontal="center" vertical="center"/>
    </xf>
    <xf numFmtId="165" fontId="4" fillId="0" borderId="0" xfId="0" applyNumberFormat="1" applyFont="1" applyFill="1" applyBorder="1" applyAlignment="1"/>
    <xf numFmtId="165" fontId="3" fillId="0" borderId="0" xfId="0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center" vertical="center"/>
    </xf>
    <xf numFmtId="10" fontId="3" fillId="0" borderId="7" xfId="1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vertical="center"/>
    </xf>
    <xf numFmtId="165" fontId="3" fillId="0" borderId="0" xfId="0" applyNumberFormat="1" applyFont="1" applyFill="1" applyAlignment="1">
      <alignment horizontal="center" wrapText="1"/>
    </xf>
    <xf numFmtId="49" fontId="4" fillId="0" borderId="0" xfId="0" applyNumberFormat="1" applyFont="1" applyFill="1" applyBorder="1" applyAlignment="1">
      <alignment horizontal="center" vertical="top"/>
    </xf>
    <xf numFmtId="0" fontId="0" fillId="0" borderId="0" xfId="0" applyBorder="1" applyAlignment="1">
      <alignment horizontal="left"/>
    </xf>
    <xf numFmtId="167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Border="1" applyAlignment="1">
      <alignment vertical="center"/>
    </xf>
    <xf numFmtId="165" fontId="3" fillId="0" borderId="4" xfId="0" applyNumberFormat="1" applyFont="1" applyFill="1" applyBorder="1" applyAlignment="1">
      <alignment vertical="center"/>
    </xf>
    <xf numFmtId="165" fontId="3" fillId="0" borderId="5" xfId="0" applyNumberFormat="1" applyFont="1" applyFill="1" applyBorder="1" applyAlignment="1">
      <alignment vertical="center"/>
    </xf>
    <xf numFmtId="165" fontId="8" fillId="0" borderId="0" xfId="0" applyNumberFormat="1" applyFont="1" applyFill="1" applyAlignment="1">
      <alignment vertical="center" readingOrder="2"/>
    </xf>
    <xf numFmtId="165" fontId="3" fillId="0" borderId="0" xfId="0" applyNumberFormat="1" applyFont="1" applyFill="1" applyBorder="1" applyAlignment="1">
      <alignment vertical="center"/>
    </xf>
    <xf numFmtId="3" fontId="0" fillId="2" borderId="0" xfId="0" applyNumberFormat="1" applyFill="1"/>
    <xf numFmtId="3" fontId="0" fillId="0" borderId="0" xfId="0" applyNumberFormat="1" applyFill="1"/>
    <xf numFmtId="165" fontId="3" fillId="0" borderId="2" xfId="0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Alignment="1">
      <alignment horizontal="center"/>
    </xf>
    <xf numFmtId="165" fontId="3" fillId="0" borderId="6" xfId="0" applyNumberFormat="1" applyFont="1" applyFill="1" applyBorder="1" applyAlignment="1">
      <alignment horizontal="center" vertical="center"/>
    </xf>
    <xf numFmtId="3" fontId="16" fillId="0" borderId="0" xfId="6" applyNumberFormat="1" applyFont="1" applyAlignment="1">
      <alignment horizontal="left"/>
    </xf>
    <xf numFmtId="165" fontId="16" fillId="0" borderId="0" xfId="0" applyNumberFormat="1" applyFont="1" applyAlignment="1">
      <alignment horizontal="center" vertical="center"/>
    </xf>
    <xf numFmtId="10" fontId="16" fillId="0" borderId="0" xfId="6" applyNumberFormat="1" applyFont="1" applyAlignment="1">
      <alignment horizontal="center" vertical="center"/>
    </xf>
    <xf numFmtId="165" fontId="3" fillId="0" borderId="0" xfId="0" applyNumberFormat="1" applyFont="1" applyFill="1" applyAlignment="1">
      <alignment horizontal="center" wrapText="1"/>
    </xf>
    <xf numFmtId="10" fontId="3" fillId="0" borderId="8" xfId="0" applyNumberFormat="1" applyFont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165" fontId="3" fillId="0" borderId="0" xfId="0" applyNumberFormat="1" applyFont="1" applyFill="1" applyAlignment="1">
      <alignment horizontal="center" wrapText="1"/>
    </xf>
    <xf numFmtId="170" fontId="4" fillId="0" borderId="0" xfId="0" applyNumberFormat="1" applyFont="1" applyFill="1" applyBorder="1" applyAlignment="1">
      <alignment horizontal="left"/>
    </xf>
    <xf numFmtId="165" fontId="3" fillId="0" borderId="3" xfId="0" applyNumberFormat="1" applyFont="1" applyBorder="1" applyAlignment="1">
      <alignment horizontal="center" vertical="center"/>
    </xf>
    <xf numFmtId="168" fontId="3" fillId="0" borderId="3" xfId="0" applyNumberFormat="1" applyFont="1" applyBorder="1" applyAlignment="1">
      <alignment horizontal="center" vertical="center" wrapText="1"/>
    </xf>
    <xf numFmtId="165" fontId="3" fillId="0" borderId="7" xfId="0" applyNumberFormat="1" applyFont="1" applyBorder="1" applyAlignment="1">
      <alignment horizontal="center" vertical="center"/>
    </xf>
    <xf numFmtId="168" fontId="3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left"/>
    </xf>
    <xf numFmtId="165" fontId="4" fillId="0" borderId="0" xfId="0" applyNumberFormat="1" applyFont="1" applyAlignment="1">
      <alignment vertical="center"/>
    </xf>
    <xf numFmtId="165" fontId="4" fillId="0" borderId="0" xfId="1" applyNumberFormat="1" applyFont="1" applyBorder="1" applyAlignment="1">
      <alignment horizontal="center" vertical="center"/>
    </xf>
    <xf numFmtId="167" fontId="4" fillId="0" borderId="0" xfId="1" applyNumberFormat="1" applyFont="1" applyFill="1" applyAlignment="1">
      <alignment horizontal="center" vertical="center"/>
    </xf>
    <xf numFmtId="170" fontId="4" fillId="0" borderId="0" xfId="1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wrapText="1"/>
    </xf>
    <xf numFmtId="165" fontId="6" fillId="0" borderId="0" xfId="0" applyNumberFormat="1" applyFont="1" applyFill="1" applyAlignment="1">
      <alignment horizontal="center" vertical="center"/>
    </xf>
    <xf numFmtId="165" fontId="9" fillId="0" borderId="0" xfId="0" applyNumberFormat="1" applyFont="1" applyFill="1" applyBorder="1" applyAlignment="1">
      <alignment horizontal="center" vertical="center" wrapText="1"/>
    </xf>
    <xf numFmtId="165" fontId="9" fillId="0" borderId="0" xfId="1" applyNumberFormat="1" applyFont="1" applyFill="1" applyAlignment="1">
      <alignment horizontal="center" vertical="top"/>
    </xf>
    <xf numFmtId="165" fontId="9" fillId="0" borderId="0" xfId="1" applyNumberFormat="1" applyFont="1" applyFill="1" applyBorder="1" applyAlignment="1">
      <alignment horizontal="center" vertical="top"/>
    </xf>
    <xf numFmtId="165" fontId="6" fillId="0" borderId="7" xfId="0" applyNumberFormat="1" applyFont="1" applyFill="1" applyBorder="1" applyAlignment="1">
      <alignment horizontal="center" vertical="top"/>
    </xf>
    <xf numFmtId="165" fontId="9" fillId="0" borderId="0" xfId="0" applyNumberFormat="1" applyFont="1" applyFill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11" xfId="0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right" vertical="top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left"/>
    </xf>
    <xf numFmtId="0" fontId="23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165" fontId="6" fillId="0" borderId="9" xfId="3" applyNumberFormat="1" applyFont="1" applyBorder="1" applyAlignment="1">
      <alignment horizontal="center" vertical="center" wrapText="1" readingOrder="2"/>
    </xf>
    <xf numFmtId="0" fontId="22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left" wrapText="1"/>
    </xf>
    <xf numFmtId="165" fontId="9" fillId="0" borderId="9" xfId="3" applyNumberFormat="1" applyFont="1" applyBorder="1" applyAlignment="1">
      <alignment horizontal="center" vertical="center" readingOrder="2"/>
    </xf>
    <xf numFmtId="9" fontId="9" fillId="0" borderId="9" xfId="5" applyFont="1" applyFill="1" applyBorder="1" applyAlignment="1">
      <alignment horizontal="center" vertical="center" readingOrder="2"/>
    </xf>
    <xf numFmtId="10" fontId="9" fillId="0" borderId="9" xfId="5" applyNumberFormat="1" applyFont="1" applyFill="1" applyBorder="1" applyAlignment="1">
      <alignment horizontal="center" vertical="center" readingOrder="2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165" fontId="4" fillId="0" borderId="9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65" fontId="4" fillId="0" borderId="0" xfId="0" applyNumberFormat="1" applyFont="1" applyAlignment="1">
      <alignment horizontal="right" vertical="center" readingOrder="2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/>
    </xf>
    <xf numFmtId="165" fontId="3" fillId="0" borderId="4" xfId="1" applyNumberFormat="1" applyFont="1" applyFill="1" applyBorder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165" fontId="3" fillId="0" borderId="3" xfId="1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 wrapText="1"/>
    </xf>
    <xf numFmtId="165" fontId="3" fillId="0" borderId="4" xfId="1" applyNumberFormat="1" applyFont="1" applyFill="1" applyBorder="1" applyAlignment="1">
      <alignment horizontal="center" vertical="center" wrapText="1"/>
    </xf>
    <xf numFmtId="10" fontId="3" fillId="0" borderId="2" xfId="6" applyNumberFormat="1" applyFont="1" applyFill="1" applyBorder="1" applyAlignment="1">
      <alignment horizontal="center" vertical="center" wrapText="1"/>
    </xf>
    <xf numFmtId="10" fontId="3" fillId="0" borderId="4" xfId="6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Alignment="1">
      <alignment horizontal="right" vertical="center" readingOrder="2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165" fontId="6" fillId="0" borderId="2" xfId="0" applyNumberFormat="1" applyFont="1" applyFill="1" applyBorder="1" applyAlignment="1">
      <alignment horizontal="center" vertical="center"/>
    </xf>
    <xf numFmtId="165" fontId="6" fillId="0" borderId="4" xfId="0" applyNumberFormat="1" applyFont="1" applyFill="1" applyBorder="1" applyAlignment="1">
      <alignment horizontal="center" vertical="center"/>
    </xf>
    <xf numFmtId="165" fontId="3" fillId="0" borderId="0" xfId="0" applyNumberFormat="1" applyFont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Alignment="1">
      <alignment horizontal="center" vertical="center" wrapText="1"/>
    </xf>
    <xf numFmtId="165" fontId="13" fillId="0" borderId="0" xfId="1" applyNumberFormat="1" applyFont="1" applyFill="1" applyAlignment="1">
      <alignment horizontal="right" vertical="center" wrapText="1"/>
    </xf>
    <xf numFmtId="165" fontId="3" fillId="0" borderId="0" xfId="0" applyNumberFormat="1" applyFont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165" fontId="8" fillId="0" borderId="0" xfId="0" applyNumberFormat="1" applyFont="1" applyBorder="1" applyAlignment="1">
      <alignment horizontal="right" vertical="center" readingOrder="2"/>
    </xf>
    <xf numFmtId="165" fontId="8" fillId="0" borderId="0" xfId="0" applyNumberFormat="1" applyFont="1" applyAlignment="1">
      <alignment horizontal="right" vertical="center" readingOrder="2"/>
    </xf>
    <xf numFmtId="165" fontId="3" fillId="0" borderId="4" xfId="0" applyNumberFormat="1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right" vertical="center"/>
    </xf>
    <xf numFmtId="165" fontId="8" fillId="0" borderId="0" xfId="0" applyNumberFormat="1" applyFont="1" applyFill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Alignment="1">
      <alignment horizontal="center" wrapText="1"/>
    </xf>
  </cellXfs>
  <cellStyles count="7">
    <cellStyle name="Comma" xfId="1" builtinId="3"/>
    <cellStyle name="Normal" xfId="0" builtinId="0"/>
    <cellStyle name="Normal 2 2" xfId="3" xr:uid="{00000000-0005-0000-0000-000002000000}"/>
    <cellStyle name="Normal 3" xfId="2" xr:uid="{00000000-0005-0000-0000-000003000000}"/>
    <cellStyle name="Normal 5" xfId="4" xr:uid="{00000000-0005-0000-0000-000004000000}"/>
    <cellStyle name="Percent" xfId="6" builtinId="5"/>
    <cellStyle name="Percent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685173</xdr:colOff>
      <xdr:row>2</xdr:row>
      <xdr:rowOff>98536</xdr:rowOff>
    </xdr:from>
    <xdr:to>
      <xdr:col>1</xdr:col>
      <xdr:colOff>1944414</xdr:colOff>
      <xdr:row>7</xdr:row>
      <xdr:rowOff>115876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1E3E5A-576D-4FD5-9DBD-E9A083E4D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65102965" y="597777"/>
          <a:ext cx="1259241" cy="1265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bfs01\006-MD\001-Fund\001-Sabad\&#1589;&#1606;&#1583;&#1608;&#1602;%20&#1608;%20&#1587;&#1576;&#1583;\&#1575;&#1601;&#1588;&#1575;&#1740;%20&#1662;&#1585;&#1578;&#1601;&#1608;&#1740;%20&#1576;&#1585;&#1575;&#1740;%20&#1587;&#1575;&#1586;&#1605;&#1575;&#1606;\&#1578;&#1583;&#1575;&#1608;&#1605;%20&#1575;&#1591;&#1605;&#1740;&#1606;&#1575;&#1606;\1405\14050331\&#1711;&#1586;&#1575;&#1585;&#1588;%20&#1662;&#1585;&#1578;&#1601;&#1608;14050331&#1589;&#1606;&#1583;&#1608;&#1602;%20&#1578;&#1583;&#1575;&#1608;&#1605;%20&#1575;&#1591;&#1605;&#1740;&#1606;&#1575;&#1606;%20&#1578;&#1605;&#1583;&#160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صورت وضعیت"/>
      <sheetName val="سهام"/>
      <sheetName val="واحدهای صندوق"/>
      <sheetName val="اوراق"/>
      <sheetName val="سپرده "/>
      <sheetName val="کالایی"/>
      <sheetName val="تعدیل قیمت"/>
      <sheetName val="درآمد"/>
      <sheetName val="درآمد سرمایه گذاری در سهام"/>
      <sheetName val="درآمد سرمایه گذاری در صندوق"/>
      <sheetName val="درآمد سرمایه گذاری در اوراق"/>
      <sheetName val="درآمد سپرده بانکی"/>
      <sheetName val="درآمد سرمایه گذاری در کالایی"/>
      <sheetName val="سایر درآمدها"/>
      <sheetName val="مبالغ تخصیصی اوراق"/>
      <sheetName val="سود اوراق بهادار"/>
      <sheetName val="سود سپرده بانکی"/>
      <sheetName val="درآمد ناشی از فروش"/>
      <sheetName val="درآمد ناشی از تغییر قیمت اوراق"/>
    </sheetNames>
    <sheetDataSet>
      <sheetData sheetId="0"/>
      <sheetData sheetId="1">
        <row r="3">
          <cell r="A3" t="str">
            <v>برای ماه منتهی به 1405/03/31</v>
          </cell>
        </row>
      </sheetData>
      <sheetData sheetId="2"/>
      <sheetData sheetId="3"/>
      <sheetData sheetId="4"/>
      <sheetData sheetId="5"/>
      <sheetData sheetId="6"/>
      <sheetData sheetId="7">
        <row r="15">
          <cell r="E15">
            <v>20797290203334</v>
          </cell>
          <cell r="K15">
            <v>7415090057056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10:B24"/>
  <sheetViews>
    <sheetView rightToLeft="1" view="pageBreakPreview" zoomScaleNormal="100" zoomScaleSheetLayoutView="100" workbookViewId="0"/>
  </sheetViews>
  <sheetFormatPr defaultColWidth="6" defaultRowHeight="19.5" customHeight="1" x14ac:dyDescent="0.25"/>
  <cols>
    <col min="1" max="1" width="6" style="14"/>
    <col min="2" max="2" width="40" style="14" customWidth="1"/>
    <col min="3" max="16384" width="6" style="14"/>
  </cols>
  <sheetData>
    <row r="10" spans="2:2" ht="19.5" customHeight="1" x14ac:dyDescent="0.25">
      <c r="B10" s="13" t="s">
        <v>0</v>
      </c>
    </row>
    <row r="11" spans="2:2" ht="19.5" customHeight="1" x14ac:dyDescent="0.25">
      <c r="B11" s="13" t="s">
        <v>1</v>
      </c>
    </row>
    <row r="12" spans="2:2" ht="19.5" customHeight="1" x14ac:dyDescent="0.25">
      <c r="B12" s="13" t="s">
        <v>245</v>
      </c>
    </row>
    <row r="21" spans="2:2" ht="19.5" hidden="1" customHeight="1" x14ac:dyDescent="0.25">
      <c r="B21" s="14" t="s">
        <v>221</v>
      </c>
    </row>
    <row r="22" spans="2:2" ht="19.5" hidden="1" customHeight="1" x14ac:dyDescent="0.25">
      <c r="B22" s="14" t="s">
        <v>246</v>
      </c>
    </row>
    <row r="23" spans="2:2" ht="19.5" hidden="1" customHeight="1" x14ac:dyDescent="0.25">
      <c r="B23" s="14" t="s">
        <v>255</v>
      </c>
    </row>
    <row r="24" spans="2:2" ht="19.5" hidden="1" customHeight="1" x14ac:dyDescent="0.25">
      <c r="B24" s="14" t="s">
        <v>256</v>
      </c>
    </row>
  </sheetData>
  <phoneticPr fontId="19" type="noConversion"/>
  <pageMargins left="0.39" right="0.39" top="0.39" bottom="0.39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AA17"/>
  <sheetViews>
    <sheetView rightToLeft="1" view="pageBreakPreview" topLeftCell="B1" zoomScale="70" zoomScaleNormal="100" zoomScaleSheetLayoutView="70" workbookViewId="0">
      <selection activeCell="AA1" sqref="AA1"/>
    </sheetView>
  </sheetViews>
  <sheetFormatPr defaultRowHeight="18.75" x14ac:dyDescent="0.45"/>
  <cols>
    <col min="1" max="1" width="39.7109375" style="3" bestFit="1" customWidth="1"/>
    <col min="2" max="2" width="0.85546875" style="3" customWidth="1"/>
    <col min="3" max="3" width="15.5703125" style="4" bestFit="1" customWidth="1"/>
    <col min="4" max="4" width="0.85546875" style="4" customWidth="1"/>
    <col min="5" max="5" width="20.140625" style="4" bestFit="1" customWidth="1"/>
    <col min="6" max="6" width="0.85546875" style="4" customWidth="1"/>
    <col min="7" max="7" width="21.140625" style="4" bestFit="1" customWidth="1"/>
    <col min="8" max="8" width="0.85546875" style="4" customWidth="1"/>
    <col min="9" max="9" width="5.42578125" style="4" bestFit="1" customWidth="1"/>
    <col min="10" max="10" width="0.85546875" style="4" customWidth="1"/>
    <col min="11" max="11" width="12.85546875" style="4" bestFit="1" customWidth="1"/>
    <col min="12" max="12" width="0.85546875" style="4" customWidth="1"/>
    <col min="13" max="13" width="12.42578125" style="4" bestFit="1" customWidth="1"/>
    <col min="14" max="14" width="0.85546875" style="4" customWidth="1"/>
    <col min="15" max="15" width="17.7109375" style="4" bestFit="1" customWidth="1"/>
    <col min="16" max="16" width="0.85546875" style="4" customWidth="1"/>
    <col min="17" max="17" width="15.5703125" style="4" bestFit="1" customWidth="1"/>
    <col min="18" max="18" width="0.85546875" style="4" customWidth="1"/>
    <col min="19" max="19" width="16.140625" style="4" bestFit="1" customWidth="1"/>
    <col min="20" max="20" width="0.85546875" style="4" customWidth="1"/>
    <col min="21" max="21" width="19.5703125" style="4" bestFit="1" customWidth="1"/>
    <col min="22" max="22" width="0.85546875" style="4" customWidth="1"/>
    <col min="23" max="23" width="20.85546875" style="4" bestFit="1" customWidth="1"/>
    <col min="24" max="24" width="0.85546875" style="4" customWidth="1"/>
    <col min="25" max="25" width="17.85546875" style="86" bestFit="1" customWidth="1"/>
    <col min="26" max="26" width="2.140625" style="3" customWidth="1"/>
    <col min="27" max="27" width="21.140625" style="3" bestFit="1" customWidth="1"/>
    <col min="28" max="16384" width="9.140625" style="3"/>
  </cols>
  <sheetData>
    <row r="1" spans="1:27" ht="21" x14ac:dyDescent="0.45">
      <c r="A1" s="227" t="s">
        <v>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AA1" s="3">
        <v>308035635319717</v>
      </c>
    </row>
    <row r="2" spans="1:27" ht="21" x14ac:dyDescent="0.45">
      <c r="A2" s="227" t="s">
        <v>1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W2" s="227"/>
      <c r="X2" s="227"/>
      <c r="Y2" s="227"/>
    </row>
    <row r="3" spans="1:27" ht="21" x14ac:dyDescent="0.45">
      <c r="A3" s="227" t="str">
        <f>'صورت وضعیت'!B12</f>
        <v>برای ماه منتهی به 1405/05/31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27"/>
      <c r="V3" s="227"/>
      <c r="W3" s="227"/>
      <c r="X3" s="227"/>
      <c r="Y3" s="227"/>
    </row>
    <row r="4" spans="1:27" ht="21" x14ac:dyDescent="0.45">
      <c r="A4" s="37" t="s">
        <v>133</v>
      </c>
      <c r="B4" s="44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83"/>
    </row>
    <row r="5" spans="1:27" ht="21" x14ac:dyDescent="0.45">
      <c r="A5" s="37" t="s">
        <v>134</v>
      </c>
      <c r="B5" s="44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83"/>
    </row>
    <row r="6" spans="1:27" ht="21" x14ac:dyDescent="0.45">
      <c r="B6" s="44"/>
      <c r="C6" s="224" t="str">
        <f>'صورت وضعیت'!B21</f>
        <v>1405/04/31</v>
      </c>
      <c r="D6" s="224"/>
      <c r="E6" s="224"/>
      <c r="F6" s="224"/>
      <c r="G6" s="224"/>
      <c r="I6" s="224" t="s">
        <v>2</v>
      </c>
      <c r="J6" s="224"/>
      <c r="K6" s="224"/>
      <c r="L6" s="224"/>
      <c r="M6" s="224"/>
      <c r="N6" s="224"/>
      <c r="O6" s="224"/>
      <c r="Q6" s="224" t="str">
        <f>'صورت وضعیت'!B22</f>
        <v>1405/05/31</v>
      </c>
      <c r="R6" s="224"/>
      <c r="S6" s="224"/>
      <c r="T6" s="224"/>
      <c r="U6" s="224"/>
      <c r="V6" s="224"/>
      <c r="W6" s="224"/>
      <c r="X6" s="224"/>
      <c r="Y6" s="224"/>
    </row>
    <row r="7" spans="1:27" ht="21" customHeight="1" x14ac:dyDescent="0.45">
      <c r="A7" s="223" t="s">
        <v>5</v>
      </c>
      <c r="B7" s="44"/>
      <c r="C7" s="225" t="s">
        <v>6</v>
      </c>
      <c r="D7" s="20"/>
      <c r="E7" s="225" t="s">
        <v>7</v>
      </c>
      <c r="F7" s="20"/>
      <c r="G7" s="225" t="s">
        <v>8</v>
      </c>
      <c r="I7" s="228" t="s">
        <v>3</v>
      </c>
      <c r="J7" s="228"/>
      <c r="K7" s="228"/>
      <c r="L7" s="20"/>
      <c r="M7" s="228" t="s">
        <v>4</v>
      </c>
      <c r="N7" s="228"/>
      <c r="O7" s="228"/>
      <c r="Q7" s="225" t="s">
        <v>6</v>
      </c>
      <c r="R7" s="20"/>
      <c r="S7" s="229" t="s">
        <v>10</v>
      </c>
      <c r="T7" s="20"/>
      <c r="U7" s="225" t="s">
        <v>7</v>
      </c>
      <c r="V7" s="20"/>
      <c r="W7" s="225" t="s">
        <v>8</v>
      </c>
      <c r="X7" s="20"/>
      <c r="Y7" s="231" t="s">
        <v>119</v>
      </c>
    </row>
    <row r="8" spans="1:27" ht="21" x14ac:dyDescent="0.45">
      <c r="A8" s="224"/>
      <c r="B8" s="44"/>
      <c r="C8" s="226"/>
      <c r="E8" s="226"/>
      <c r="G8" s="226"/>
      <c r="I8" s="47" t="s">
        <v>6</v>
      </c>
      <c r="J8" s="20"/>
      <c r="K8" s="47" t="s">
        <v>7</v>
      </c>
      <c r="M8" s="47" t="s">
        <v>6</v>
      </c>
      <c r="N8" s="20"/>
      <c r="O8" s="47" t="s">
        <v>9</v>
      </c>
      <c r="Q8" s="226"/>
      <c r="S8" s="230"/>
      <c r="U8" s="226"/>
      <c r="W8" s="226"/>
      <c r="Y8" s="232"/>
    </row>
    <row r="9" spans="1:27" ht="21.75" customHeight="1" x14ac:dyDescent="0.45">
      <c r="A9" s="18"/>
      <c r="B9" s="44"/>
      <c r="C9" s="48"/>
      <c r="E9" s="46" t="s">
        <v>120</v>
      </c>
      <c r="G9" s="46" t="s">
        <v>120</v>
      </c>
      <c r="I9" s="48"/>
      <c r="J9" s="21"/>
      <c r="K9" s="46" t="s">
        <v>120</v>
      </c>
      <c r="M9" s="48"/>
      <c r="N9" s="21"/>
      <c r="O9" s="46" t="s">
        <v>120</v>
      </c>
      <c r="Q9" s="48"/>
      <c r="S9" s="46" t="s">
        <v>120</v>
      </c>
      <c r="U9" s="46" t="s">
        <v>120</v>
      </c>
      <c r="W9" s="46" t="s">
        <v>120</v>
      </c>
      <c r="Y9" s="84"/>
    </row>
    <row r="10" spans="1:27" ht="21" x14ac:dyDescent="0.45">
      <c r="A10" s="31" t="s">
        <v>193</v>
      </c>
      <c r="B10" s="44"/>
      <c r="C10" s="2">
        <v>10877447426</v>
      </c>
      <c r="D10" s="2"/>
      <c r="E10" s="2">
        <v>15034963086624</v>
      </c>
      <c r="F10" s="2"/>
      <c r="G10" s="2">
        <v>15412924873562</v>
      </c>
      <c r="H10" s="2"/>
      <c r="I10" s="2">
        <v>0</v>
      </c>
      <c r="J10" s="2"/>
      <c r="K10" s="2">
        <v>0</v>
      </c>
      <c r="L10" s="2"/>
      <c r="M10" s="4">
        <v>0</v>
      </c>
      <c r="O10" s="4">
        <v>0</v>
      </c>
      <c r="P10" s="2"/>
      <c r="Q10" s="2">
        <f>C10+I10-M10</f>
        <v>10877447426</v>
      </c>
      <c r="R10" s="2"/>
      <c r="S10" s="2">
        <v>1376</v>
      </c>
      <c r="T10" s="2"/>
      <c r="U10" s="2">
        <v>15034963086624</v>
      </c>
      <c r="V10" s="2"/>
      <c r="W10" s="2">
        <v>14851669906178.301</v>
      </c>
      <c r="Y10" s="113">
        <f>W10/$AA$1</f>
        <v>4.8214129156723781E-2</v>
      </c>
      <c r="AA10" s="91"/>
    </row>
    <row r="11" spans="1:27" ht="21" x14ac:dyDescent="0.45">
      <c r="A11" s="31" t="s">
        <v>113</v>
      </c>
      <c r="B11" s="44"/>
      <c r="C11" s="2">
        <v>145662568</v>
      </c>
      <c r="D11" s="2"/>
      <c r="E11" s="2">
        <v>631644756498</v>
      </c>
      <c r="F11" s="2"/>
      <c r="G11" s="2">
        <v>934862705187</v>
      </c>
      <c r="H11" s="2"/>
      <c r="I11" s="2">
        <v>0</v>
      </c>
      <c r="J11" s="2"/>
      <c r="K11" s="2">
        <v>0</v>
      </c>
      <c r="L11" s="2"/>
      <c r="M11" s="4">
        <v>0</v>
      </c>
      <c r="O11" s="4">
        <v>0</v>
      </c>
      <c r="P11" s="2"/>
      <c r="Q11" s="2">
        <f>C11+I11-M11</f>
        <v>145662568</v>
      </c>
      <c r="R11" s="2"/>
      <c r="S11" s="2">
        <v>6930</v>
      </c>
      <c r="T11" s="2"/>
      <c r="U11" s="2">
        <v>631644756498</v>
      </c>
      <c r="V11" s="2"/>
      <c r="W11" s="2">
        <v>1001638612701.0601</v>
      </c>
      <c r="Y11" s="113">
        <f>W11/$AA$1</f>
        <v>3.251697199453684E-3</v>
      </c>
      <c r="AA11" s="91"/>
    </row>
    <row r="12" spans="1:27" ht="21" x14ac:dyDescent="0.45">
      <c r="A12" s="32" t="s">
        <v>143</v>
      </c>
      <c r="C12" s="2"/>
      <c r="E12" s="74">
        <f>SUM(E10:E11)</f>
        <v>15666607843122</v>
      </c>
      <c r="G12" s="74">
        <f>SUM(G10:G11)</f>
        <v>16347787578749</v>
      </c>
      <c r="I12" s="2"/>
      <c r="K12" s="74">
        <f>SUM(K10:K11)</f>
        <v>0</v>
      </c>
      <c r="M12" s="2"/>
      <c r="O12" s="74">
        <f>SUM(O10:O11)</f>
        <v>0</v>
      </c>
      <c r="Q12" s="2"/>
      <c r="S12" s="2"/>
      <c r="U12" s="74">
        <f>SUM(U10:U11)</f>
        <v>15666607843122</v>
      </c>
      <c r="W12" s="74">
        <f>SUM(W10:W11)</f>
        <v>15853308518879.361</v>
      </c>
      <c r="Y12" s="85">
        <f>SUM(Y10:Y11)</f>
        <v>5.1465826356177469E-2</v>
      </c>
    </row>
    <row r="14" spans="1:27" x14ac:dyDescent="0.45">
      <c r="A14" s="222"/>
      <c r="B14" s="222"/>
      <c r="C14" s="222"/>
      <c r="D14" s="22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</row>
    <row r="15" spans="1:27" x14ac:dyDescent="0.45">
      <c r="C15" s="4">
        <v>11023109994</v>
      </c>
      <c r="E15" s="4">
        <v>15666607843122</v>
      </c>
      <c r="G15" s="4">
        <v>16347787578749</v>
      </c>
      <c r="Q15" s="4">
        <f>Q10+Q11</f>
        <v>11023109994</v>
      </c>
      <c r="U15" s="4">
        <v>15666607843122</v>
      </c>
      <c r="W15" s="4">
        <v>15853308518879</v>
      </c>
    </row>
    <row r="16" spans="1:27" x14ac:dyDescent="0.45">
      <c r="C16" s="4">
        <v>11023109994</v>
      </c>
      <c r="E16" s="4">
        <f>E12-E15</f>
        <v>0</v>
      </c>
      <c r="G16" s="4">
        <f>G12-G15</f>
        <v>0</v>
      </c>
      <c r="Q16" s="4">
        <v>11023109994</v>
      </c>
      <c r="U16" s="4">
        <f>U12-U15</f>
        <v>0</v>
      </c>
      <c r="W16" s="4">
        <f>W12-W15</f>
        <v>0.361328125</v>
      </c>
    </row>
    <row r="17" spans="3:17" x14ac:dyDescent="0.45">
      <c r="C17" s="4">
        <f>C15-C16</f>
        <v>0</v>
      </c>
      <c r="Q17" s="4">
        <f>Q15-Q16</f>
        <v>0</v>
      </c>
    </row>
  </sheetData>
  <sortState xmlns:xlrd2="http://schemas.microsoft.com/office/spreadsheetml/2017/richdata2" ref="A10:Y11">
    <sortCondition descending="1" ref="W10:W11"/>
  </sortState>
  <mergeCells count="18">
    <mergeCell ref="A1:Y1"/>
    <mergeCell ref="A2:Y2"/>
    <mergeCell ref="A3:Y3"/>
    <mergeCell ref="Q6:Y6"/>
    <mergeCell ref="I7:K7"/>
    <mergeCell ref="M7:O7"/>
    <mergeCell ref="Q7:Q8"/>
    <mergeCell ref="S7:S8"/>
    <mergeCell ref="U7:U8"/>
    <mergeCell ref="W7:W8"/>
    <mergeCell ref="Y7:Y8"/>
    <mergeCell ref="A14:Y14"/>
    <mergeCell ref="A7:A8"/>
    <mergeCell ref="C6:G6"/>
    <mergeCell ref="I6:O6"/>
    <mergeCell ref="G7:G8"/>
    <mergeCell ref="E7:E8"/>
    <mergeCell ref="C7:C8"/>
  </mergeCells>
  <pageMargins left="0.39" right="0.39" top="0.39" bottom="0.39" header="0" footer="0"/>
  <pageSetup paperSize="9"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AA37"/>
  <sheetViews>
    <sheetView rightToLeft="1" view="pageBreakPreview" topLeftCell="G1" zoomScale="85" zoomScaleNormal="100" zoomScaleSheetLayoutView="85" workbookViewId="0">
      <selection activeCell="Q11" sqref="Q11:Q24"/>
    </sheetView>
  </sheetViews>
  <sheetFormatPr defaultRowHeight="18.75" x14ac:dyDescent="0.45"/>
  <cols>
    <col min="1" max="1" width="30.85546875" style="16" bestFit="1" customWidth="1"/>
    <col min="2" max="2" width="0.85546875" style="16" customWidth="1"/>
    <col min="3" max="3" width="15.5703125" style="9" customWidth="1"/>
    <col min="4" max="4" width="0.85546875" style="9" customWidth="1"/>
    <col min="5" max="5" width="19.7109375" style="9" customWidth="1"/>
    <col min="6" max="6" width="0.85546875" style="9" customWidth="1"/>
    <col min="7" max="7" width="21" style="9" customWidth="1"/>
    <col min="8" max="8" width="0.85546875" style="9" customWidth="1"/>
    <col min="9" max="9" width="14" style="9" bestFit="1" customWidth="1"/>
    <col min="10" max="10" width="0.85546875" style="9" customWidth="1"/>
    <col min="11" max="11" width="21.140625" style="9" bestFit="1" customWidth="1"/>
    <col min="12" max="12" width="0.85546875" style="9" customWidth="1"/>
    <col min="13" max="13" width="16.28515625" style="9" bestFit="1" customWidth="1"/>
    <col min="14" max="14" width="0.85546875" style="9" customWidth="1"/>
    <col min="15" max="15" width="20.140625" style="9" customWidth="1"/>
    <col min="16" max="16" width="0.85546875" style="9" customWidth="1"/>
    <col min="17" max="17" width="16.28515625" style="9" bestFit="1" customWidth="1"/>
    <col min="18" max="18" width="0.85546875" style="9" customWidth="1"/>
    <col min="19" max="19" width="13.7109375" style="9" customWidth="1"/>
    <col min="20" max="20" width="0.85546875" style="9" customWidth="1"/>
    <col min="21" max="21" width="22.85546875" style="9" bestFit="1" customWidth="1"/>
    <col min="22" max="22" width="0.85546875" style="9" customWidth="1"/>
    <col min="23" max="23" width="24.28515625" style="9" bestFit="1" customWidth="1"/>
    <col min="24" max="24" width="0.85546875" style="9" customWidth="1"/>
    <col min="25" max="25" width="11.42578125" style="118" customWidth="1"/>
    <col min="26" max="26" width="2.5703125" style="16" customWidth="1"/>
    <col min="27" max="27" width="21.7109375" style="16" bestFit="1" customWidth="1"/>
    <col min="28" max="16384" width="9.140625" style="16"/>
  </cols>
  <sheetData>
    <row r="1" spans="1:27" ht="21" x14ac:dyDescent="0.45">
      <c r="A1" s="227" t="s">
        <v>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</row>
    <row r="2" spans="1:27" ht="21" x14ac:dyDescent="0.45">
      <c r="A2" s="227" t="s">
        <v>1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W2" s="227"/>
      <c r="X2" s="227"/>
      <c r="Y2" s="227"/>
    </row>
    <row r="3" spans="1:27" ht="21" x14ac:dyDescent="0.45">
      <c r="A3" s="227" t="str">
        <f>سهام!A3</f>
        <v>برای ماه منتهی به 1405/05/31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27"/>
      <c r="V3" s="227"/>
      <c r="W3" s="227"/>
      <c r="X3" s="227"/>
      <c r="Y3" s="227"/>
    </row>
    <row r="5" spans="1:27" ht="21" x14ac:dyDescent="0.45">
      <c r="A5" s="234" t="s">
        <v>136</v>
      </c>
      <c r="B5" s="234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34"/>
      <c r="V5" s="234"/>
      <c r="W5" s="234"/>
      <c r="X5" s="234"/>
      <c r="Y5" s="234"/>
    </row>
    <row r="6" spans="1:27" ht="21" x14ac:dyDescent="0.45">
      <c r="A6" s="112"/>
      <c r="B6" s="44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83"/>
    </row>
    <row r="7" spans="1:27" ht="21" x14ac:dyDescent="0.45">
      <c r="C7" s="224" t="str">
        <f>سهام!C6</f>
        <v>1405/04/31</v>
      </c>
      <c r="D7" s="224"/>
      <c r="E7" s="224"/>
      <c r="F7" s="224"/>
      <c r="G7" s="224"/>
      <c r="I7" s="224" t="s">
        <v>2</v>
      </c>
      <c r="J7" s="224"/>
      <c r="K7" s="224"/>
      <c r="L7" s="224"/>
      <c r="M7" s="224"/>
      <c r="N7" s="224"/>
      <c r="O7" s="224"/>
      <c r="Q7" s="224" t="str">
        <f>سهام!Q6</f>
        <v>1405/05/31</v>
      </c>
      <c r="R7" s="224"/>
      <c r="S7" s="224"/>
      <c r="T7" s="224"/>
      <c r="U7" s="224"/>
      <c r="V7" s="224"/>
      <c r="W7" s="224"/>
      <c r="X7" s="224"/>
      <c r="Y7" s="224"/>
    </row>
    <row r="8" spans="1:27" ht="21" x14ac:dyDescent="0.45">
      <c r="A8" s="223" t="s">
        <v>14</v>
      </c>
      <c r="C8" s="233" t="s">
        <v>15</v>
      </c>
      <c r="D8" s="66"/>
      <c r="E8" s="233" t="s">
        <v>7</v>
      </c>
      <c r="F8" s="66"/>
      <c r="G8" s="233" t="s">
        <v>8</v>
      </c>
      <c r="I8" s="235" t="s">
        <v>3</v>
      </c>
      <c r="J8" s="235"/>
      <c r="K8" s="235"/>
      <c r="L8" s="66"/>
      <c r="M8" s="235" t="s">
        <v>4</v>
      </c>
      <c r="N8" s="235"/>
      <c r="O8" s="235"/>
      <c r="Q8" s="233" t="s">
        <v>6</v>
      </c>
      <c r="R8" s="66"/>
      <c r="S8" s="236" t="s">
        <v>16</v>
      </c>
      <c r="T8" s="66"/>
      <c r="U8" s="233" t="s">
        <v>7</v>
      </c>
      <c r="V8" s="66"/>
      <c r="W8" s="233" t="s">
        <v>8</v>
      </c>
      <c r="X8" s="66"/>
      <c r="Y8" s="231" t="s">
        <v>119</v>
      </c>
    </row>
    <row r="9" spans="1:27" ht="21" x14ac:dyDescent="0.45">
      <c r="A9" s="224"/>
      <c r="C9" s="224"/>
      <c r="E9" s="224"/>
      <c r="G9" s="224"/>
      <c r="I9" s="109" t="s">
        <v>6</v>
      </c>
      <c r="J9" s="66"/>
      <c r="K9" s="109" t="s">
        <v>7</v>
      </c>
      <c r="M9" s="109" t="s">
        <v>6</v>
      </c>
      <c r="N9" s="66"/>
      <c r="O9" s="109" t="s">
        <v>141</v>
      </c>
      <c r="Q9" s="224"/>
      <c r="S9" s="237"/>
      <c r="U9" s="224"/>
      <c r="W9" s="224"/>
      <c r="Y9" s="232"/>
    </row>
    <row r="10" spans="1:27" ht="21" x14ac:dyDescent="0.45">
      <c r="A10" s="108"/>
      <c r="C10" s="108"/>
      <c r="E10" s="46" t="s">
        <v>120</v>
      </c>
      <c r="G10" s="46" t="s">
        <v>120</v>
      </c>
      <c r="I10" s="108"/>
      <c r="J10" s="12"/>
      <c r="K10" s="46" t="s">
        <v>120</v>
      </c>
      <c r="M10" s="108"/>
      <c r="N10" s="12"/>
      <c r="O10" s="46" t="s">
        <v>120</v>
      </c>
      <c r="Q10" s="108"/>
      <c r="S10" s="46" t="s">
        <v>120</v>
      </c>
      <c r="U10" s="46" t="s">
        <v>120</v>
      </c>
      <c r="W10" s="46" t="s">
        <v>120</v>
      </c>
      <c r="Y10" s="84"/>
    </row>
    <row r="11" spans="1:27" s="116" customFormat="1" x14ac:dyDescent="0.45">
      <c r="A11" s="9" t="s">
        <v>106</v>
      </c>
      <c r="C11" s="117">
        <v>6050000</v>
      </c>
      <c r="D11" s="117"/>
      <c r="E11" s="117">
        <v>99940496613</v>
      </c>
      <c r="F11" s="117"/>
      <c r="G11" s="117">
        <v>197585206390</v>
      </c>
      <c r="H11" s="12"/>
      <c r="I11" s="46">
        <v>0</v>
      </c>
      <c r="J11" s="46"/>
      <c r="K11" s="46">
        <v>0</v>
      </c>
      <c r="L11" s="12"/>
      <c r="M11" s="46">
        <v>0</v>
      </c>
      <c r="N11" s="46"/>
      <c r="O11" s="12">
        <v>0</v>
      </c>
      <c r="P11" s="12"/>
      <c r="Q11" s="46">
        <f>C11+I11-M11</f>
        <v>6050000</v>
      </c>
      <c r="R11" s="46"/>
      <c r="S11" s="46">
        <v>39047</v>
      </c>
      <c r="T11" s="46"/>
      <c r="U11" s="46">
        <v>99940496613</v>
      </c>
      <c r="V11" s="46"/>
      <c r="W11" s="46">
        <v>235691010995</v>
      </c>
      <c r="X11" s="46"/>
      <c r="Y11" s="115">
        <f>W11/سهام!$AA$1</f>
        <v>7.6514202894210957E-4</v>
      </c>
      <c r="AA11" s="182"/>
    </row>
    <row r="12" spans="1:27" x14ac:dyDescent="0.45">
      <c r="A12" s="9" t="s">
        <v>102</v>
      </c>
      <c r="C12" s="114">
        <v>4710000</v>
      </c>
      <c r="D12" s="114"/>
      <c r="E12" s="114">
        <v>96184113372</v>
      </c>
      <c r="F12" s="114"/>
      <c r="G12" s="114">
        <v>138554938995</v>
      </c>
      <c r="I12" s="46">
        <v>0</v>
      </c>
      <c r="J12" s="46"/>
      <c r="K12" s="46">
        <v>0</v>
      </c>
      <c r="M12" s="9">
        <v>0</v>
      </c>
      <c r="N12" s="30"/>
      <c r="O12" s="9">
        <v>0</v>
      </c>
      <c r="Q12" s="46">
        <f t="shared" ref="Q12:Q24" si="0">C12+I12-M12</f>
        <v>4710000</v>
      </c>
      <c r="R12" s="30"/>
      <c r="S12" s="46">
        <v>38260</v>
      </c>
      <c r="T12" s="30"/>
      <c r="U12" s="46">
        <v>96184113372</v>
      </c>
      <c r="V12" s="30"/>
      <c r="W12" s="46">
        <v>179790129420</v>
      </c>
      <c r="X12" s="30"/>
      <c r="Y12" s="115">
        <f>W12/سهام!$AA$1</f>
        <v>5.8366665672753037E-4</v>
      </c>
      <c r="AA12" s="182"/>
    </row>
    <row r="13" spans="1:27" x14ac:dyDescent="0.45">
      <c r="A13" s="9" t="s">
        <v>17</v>
      </c>
      <c r="C13" s="117">
        <v>1335006</v>
      </c>
      <c r="D13" s="117"/>
      <c r="E13" s="117">
        <v>608872802761</v>
      </c>
      <c r="F13" s="117"/>
      <c r="G13" s="117">
        <v>964427846847</v>
      </c>
      <c r="I13" s="46">
        <v>0</v>
      </c>
      <c r="J13" s="46"/>
      <c r="K13" s="46">
        <v>0</v>
      </c>
      <c r="M13" s="9">
        <v>0</v>
      </c>
      <c r="O13" s="9">
        <v>0</v>
      </c>
      <c r="Q13" s="46">
        <f t="shared" si="0"/>
        <v>1335006</v>
      </c>
      <c r="R13" s="30"/>
      <c r="S13" s="46">
        <v>883798</v>
      </c>
      <c r="T13" s="30"/>
      <c r="U13" s="46">
        <v>608872802761</v>
      </c>
      <c r="V13" s="30"/>
      <c r="W13" s="46">
        <v>1177161918832</v>
      </c>
      <c r="X13" s="30"/>
      <c r="Y13" s="115">
        <f>W13/سهام!$AA$1</f>
        <v>3.8215121364455046E-3</v>
      </c>
      <c r="AA13" s="182"/>
    </row>
    <row r="14" spans="1:27" x14ac:dyDescent="0.45">
      <c r="A14" s="9" t="s">
        <v>18</v>
      </c>
      <c r="C14" s="117">
        <v>54503519</v>
      </c>
      <c r="D14" s="117"/>
      <c r="E14" s="117">
        <v>2747545295654</v>
      </c>
      <c r="F14" s="114"/>
      <c r="G14" s="117">
        <v>4046112880815</v>
      </c>
      <c r="I14" s="46">
        <v>26540000</v>
      </c>
      <c r="J14" s="46"/>
      <c r="K14" s="46">
        <v>1999141196041</v>
      </c>
      <c r="M14" s="9">
        <v>0</v>
      </c>
      <c r="O14" s="9">
        <v>0</v>
      </c>
      <c r="Q14" s="46">
        <f t="shared" si="0"/>
        <v>81043519</v>
      </c>
      <c r="R14" s="30"/>
      <c r="S14" s="46">
        <v>84125</v>
      </c>
      <c r="T14" s="30"/>
      <c r="U14" s="46">
        <v>4746686491695</v>
      </c>
      <c r="V14" s="30"/>
      <c r="W14" s="46">
        <v>6809604692631</v>
      </c>
      <c r="X14" s="30"/>
      <c r="Y14" s="115">
        <f>W14/سهام!$AA$1</f>
        <v>2.2106548437368815E-2</v>
      </c>
      <c r="AA14" s="182"/>
    </row>
    <row r="15" spans="1:27" x14ac:dyDescent="0.45">
      <c r="A15" s="9" t="s">
        <v>195</v>
      </c>
      <c r="C15" s="117">
        <v>31096000</v>
      </c>
      <c r="D15" s="117"/>
      <c r="E15" s="117">
        <v>1001230176771</v>
      </c>
      <c r="F15" s="114"/>
      <c r="G15" s="117">
        <v>1031148335360</v>
      </c>
      <c r="I15" s="46">
        <v>0</v>
      </c>
      <c r="J15" s="46"/>
      <c r="K15" s="46">
        <v>0</v>
      </c>
      <c r="M15" s="9">
        <v>0</v>
      </c>
      <c r="O15" s="9">
        <v>0</v>
      </c>
      <c r="Q15" s="46">
        <f t="shared" si="0"/>
        <v>31096000</v>
      </c>
      <c r="R15" s="30"/>
      <c r="S15" s="46">
        <v>37560</v>
      </c>
      <c r="T15" s="30"/>
      <c r="U15" s="46">
        <v>1001230176771</v>
      </c>
      <c r="V15" s="30"/>
      <c r="W15" s="46">
        <v>1166564201088</v>
      </c>
      <c r="X15" s="30"/>
      <c r="Y15" s="115">
        <f>W15/سهام!$AA$1</f>
        <v>3.7871079424859309E-3</v>
      </c>
      <c r="AA15" s="182"/>
    </row>
    <row r="16" spans="1:27" x14ac:dyDescent="0.45">
      <c r="A16" s="9" t="s">
        <v>168</v>
      </c>
      <c r="C16" s="117">
        <v>4433240</v>
      </c>
      <c r="D16" s="117"/>
      <c r="E16" s="117">
        <v>601821995826</v>
      </c>
      <c r="F16" s="114"/>
      <c r="G16" s="117">
        <v>664289858962</v>
      </c>
      <c r="I16" s="46">
        <v>0</v>
      </c>
      <c r="J16" s="46"/>
      <c r="K16" s="46">
        <v>0</v>
      </c>
      <c r="M16" s="9">
        <v>0</v>
      </c>
      <c r="O16" s="9">
        <v>0</v>
      </c>
      <c r="Q16" s="46">
        <f t="shared" si="0"/>
        <v>4433240</v>
      </c>
      <c r="R16" s="30"/>
      <c r="S16" s="46">
        <v>169251</v>
      </c>
      <c r="T16" s="30"/>
      <c r="U16" s="46">
        <v>601821995826</v>
      </c>
      <c r="V16" s="30"/>
      <c r="W16" s="46">
        <v>749429906876</v>
      </c>
      <c r="X16" s="30"/>
      <c r="Y16" s="115">
        <f>W16/سهام!$AA$1</f>
        <v>2.432932495287924E-3</v>
      </c>
      <c r="AA16" s="182"/>
    </row>
    <row r="17" spans="1:27" x14ac:dyDescent="0.45">
      <c r="A17" s="9" t="s">
        <v>158</v>
      </c>
      <c r="C17" s="117">
        <v>5267000</v>
      </c>
      <c r="D17" s="117"/>
      <c r="E17" s="117">
        <v>330343677365</v>
      </c>
      <c r="F17" s="114"/>
      <c r="G17" s="117">
        <v>568663682721</v>
      </c>
      <c r="I17" s="46">
        <v>0</v>
      </c>
      <c r="J17" s="46"/>
      <c r="K17" s="46">
        <v>0</v>
      </c>
      <c r="M17" s="9">
        <v>0</v>
      </c>
      <c r="O17" s="9">
        <v>0</v>
      </c>
      <c r="Q17" s="46">
        <f t="shared" si="0"/>
        <v>5267000</v>
      </c>
      <c r="R17" s="30"/>
      <c r="S17" s="46">
        <v>122015</v>
      </c>
      <c r="T17" s="30"/>
      <c r="U17" s="46">
        <v>330343677365</v>
      </c>
      <c r="V17" s="30"/>
      <c r="W17" s="46">
        <v>641881821394</v>
      </c>
      <c r="X17" s="30"/>
      <c r="Y17" s="115">
        <f>W17/سهام!$AA$1</f>
        <v>2.083790794944152E-3</v>
      </c>
      <c r="AA17" s="182"/>
    </row>
    <row r="18" spans="1:27" x14ac:dyDescent="0.45">
      <c r="A18" s="9" t="s">
        <v>222</v>
      </c>
      <c r="C18" s="117">
        <v>29406000</v>
      </c>
      <c r="D18" s="117"/>
      <c r="E18" s="117">
        <v>500578339700</v>
      </c>
      <c r="F18" s="117"/>
      <c r="G18" s="117">
        <v>554842135504</v>
      </c>
      <c r="I18" s="46">
        <v>0</v>
      </c>
      <c r="J18" s="46"/>
      <c r="K18" s="46">
        <v>0</v>
      </c>
      <c r="M18" s="9">
        <v>0</v>
      </c>
      <c r="O18" s="9">
        <v>0</v>
      </c>
      <c r="Q18" s="46">
        <f t="shared" si="0"/>
        <v>29406000</v>
      </c>
      <c r="R18" s="30"/>
      <c r="S18" s="46">
        <v>21280</v>
      </c>
      <c r="T18" s="30"/>
      <c r="U18" s="46">
        <v>500578339700</v>
      </c>
      <c r="V18" s="30"/>
      <c r="W18" s="46">
        <v>625008768384</v>
      </c>
      <c r="X18" s="30"/>
      <c r="Y18" s="115">
        <f>W18/سهام!$AA$1</f>
        <v>2.029014492869598E-3</v>
      </c>
      <c r="AA18" s="182"/>
    </row>
    <row r="19" spans="1:27" x14ac:dyDescent="0.45">
      <c r="A19" s="9" t="s">
        <v>161</v>
      </c>
      <c r="C19" s="117">
        <v>44301000</v>
      </c>
      <c r="D19" s="117"/>
      <c r="E19" s="117">
        <v>900214948142</v>
      </c>
      <c r="F19" s="114"/>
      <c r="G19" s="117">
        <v>1131638477310</v>
      </c>
      <c r="I19" s="46">
        <v>0</v>
      </c>
      <c r="J19" s="46"/>
      <c r="K19" s="46">
        <v>0</v>
      </c>
      <c r="M19" s="9">
        <v>0</v>
      </c>
      <c r="O19" s="9">
        <v>0</v>
      </c>
      <c r="Q19" s="46">
        <f t="shared" si="0"/>
        <v>44301000</v>
      </c>
      <c r="R19" s="30"/>
      <c r="S19" s="46">
        <v>28960</v>
      </c>
      <c r="T19" s="30"/>
      <c r="U19" s="46">
        <v>900214948142</v>
      </c>
      <c r="V19" s="30"/>
      <c r="W19" s="46">
        <v>1281417411648</v>
      </c>
      <c r="X19" s="30"/>
      <c r="Y19" s="115">
        <f>W19/سهام!$AA$1</f>
        <v>4.1599648375681879E-3</v>
      </c>
      <c r="AA19" s="182"/>
    </row>
    <row r="20" spans="1:27" x14ac:dyDescent="0.45">
      <c r="A20" s="9" t="s">
        <v>188</v>
      </c>
      <c r="C20" s="114">
        <v>58384127</v>
      </c>
      <c r="D20" s="114"/>
      <c r="E20" s="114">
        <v>962839992768</v>
      </c>
      <c r="F20" s="114"/>
      <c r="G20" s="114">
        <v>980959219052</v>
      </c>
      <c r="I20" s="46">
        <v>0</v>
      </c>
      <c r="J20" s="46"/>
      <c r="K20" s="46">
        <v>0</v>
      </c>
      <c r="M20" s="9">
        <v>0</v>
      </c>
      <c r="N20" s="30"/>
      <c r="O20" s="9">
        <v>0</v>
      </c>
      <c r="Q20" s="46">
        <f t="shared" si="0"/>
        <v>58384127</v>
      </c>
      <c r="R20" s="30"/>
      <c r="S20" s="46">
        <v>18795</v>
      </c>
      <c r="T20" s="30"/>
      <c r="U20" s="46">
        <v>962839992768</v>
      </c>
      <c r="V20" s="30"/>
      <c r="W20" s="46">
        <v>1096012871364</v>
      </c>
      <c r="X20" s="30"/>
      <c r="Y20" s="115">
        <f>W20/سهام!$AA$1</f>
        <v>3.5580716829285808E-3</v>
      </c>
      <c r="AA20" s="182"/>
    </row>
    <row r="21" spans="1:27" x14ac:dyDescent="0.45">
      <c r="A21" s="9" t="s">
        <v>179</v>
      </c>
      <c r="C21" s="117">
        <v>967000</v>
      </c>
      <c r="D21" s="117"/>
      <c r="E21" s="117">
        <v>249912269811</v>
      </c>
      <c r="F21" s="114"/>
      <c r="G21" s="117">
        <v>346547503280</v>
      </c>
      <c r="I21" s="46">
        <v>0</v>
      </c>
      <c r="J21" s="46"/>
      <c r="K21" s="46">
        <v>0</v>
      </c>
      <c r="M21" s="9">
        <v>0</v>
      </c>
      <c r="O21" s="9">
        <v>0</v>
      </c>
      <c r="Q21" s="46">
        <f t="shared" si="0"/>
        <v>967000</v>
      </c>
      <c r="R21" s="30"/>
      <c r="S21" s="46">
        <v>444000</v>
      </c>
      <c r="T21" s="30"/>
      <c r="U21" s="46">
        <v>249912269811</v>
      </c>
      <c r="V21" s="30"/>
      <c r="W21" s="46">
        <v>428360499600</v>
      </c>
      <c r="X21" s="30"/>
      <c r="Y21" s="115">
        <f>W21/سهام!$AA$1</f>
        <v>1.3906199493944756E-3</v>
      </c>
      <c r="AA21" s="182"/>
    </row>
    <row r="22" spans="1:27" x14ac:dyDescent="0.45">
      <c r="A22" s="9" t="s">
        <v>194</v>
      </c>
      <c r="C22" s="114">
        <v>61680000</v>
      </c>
      <c r="D22" s="114"/>
      <c r="E22" s="114">
        <v>513875107955</v>
      </c>
      <c r="F22" s="114"/>
      <c r="G22" s="114">
        <v>501349497792</v>
      </c>
      <c r="I22" s="46">
        <v>12252000</v>
      </c>
      <c r="J22" s="46"/>
      <c r="K22" s="46">
        <v>99998157353</v>
      </c>
      <c r="M22" s="9">
        <v>0</v>
      </c>
      <c r="N22" s="30"/>
      <c r="O22" s="9">
        <v>0</v>
      </c>
      <c r="Q22" s="46">
        <f t="shared" si="0"/>
        <v>73932000</v>
      </c>
      <c r="R22" s="30"/>
      <c r="S22" s="46">
        <v>9650</v>
      </c>
      <c r="T22" s="30"/>
      <c r="U22" s="46">
        <v>613873265308</v>
      </c>
      <c r="V22" s="30"/>
      <c r="W22" s="46">
        <v>712587667440</v>
      </c>
      <c r="X22" s="30"/>
      <c r="Y22" s="115">
        <f>W22/سهام!$AA$1</f>
        <v>2.3133286728348476E-3</v>
      </c>
      <c r="AA22" s="182"/>
    </row>
    <row r="23" spans="1:27" x14ac:dyDescent="0.45">
      <c r="A23" s="9" t="s">
        <v>107</v>
      </c>
      <c r="C23" s="114">
        <v>3541990</v>
      </c>
      <c r="D23" s="114"/>
      <c r="E23" s="114">
        <v>49999991786</v>
      </c>
      <c r="F23" s="114"/>
      <c r="G23" s="114">
        <v>84094871937</v>
      </c>
      <c r="I23" s="46">
        <v>0</v>
      </c>
      <c r="J23" s="46"/>
      <c r="K23" s="46">
        <v>0</v>
      </c>
      <c r="M23" s="9">
        <v>0</v>
      </c>
      <c r="N23" s="30"/>
      <c r="O23" s="9">
        <v>0</v>
      </c>
      <c r="Q23" s="46">
        <f t="shared" si="0"/>
        <v>3541990</v>
      </c>
      <c r="R23" s="30"/>
      <c r="S23" s="46">
        <v>28645</v>
      </c>
      <c r="T23" s="30"/>
      <c r="U23" s="46">
        <v>49999991786</v>
      </c>
      <c r="V23" s="30"/>
      <c r="W23" s="46">
        <v>101226944851</v>
      </c>
      <c r="X23" s="30"/>
      <c r="Y23" s="115">
        <f>W23/سهام!$AA$1</f>
        <v>3.2862089071588848E-4</v>
      </c>
      <c r="AA23" s="182"/>
    </row>
    <row r="24" spans="1:27" x14ac:dyDescent="0.45">
      <c r="A24" s="9" t="s">
        <v>247</v>
      </c>
      <c r="C24" s="117">
        <v>0</v>
      </c>
      <c r="D24" s="117"/>
      <c r="E24" s="117">
        <v>0</v>
      </c>
      <c r="F24" s="114"/>
      <c r="G24" s="117">
        <v>0</v>
      </c>
      <c r="I24" s="46">
        <v>14716000</v>
      </c>
      <c r="J24" s="46"/>
      <c r="K24" s="46">
        <v>204738536407</v>
      </c>
      <c r="M24" s="9">
        <v>0</v>
      </c>
      <c r="O24" s="9">
        <v>0</v>
      </c>
      <c r="Q24" s="46">
        <f t="shared" si="0"/>
        <v>14716000</v>
      </c>
      <c r="R24" s="30"/>
      <c r="S24" s="46">
        <v>14682</v>
      </c>
      <c r="T24" s="30"/>
      <c r="U24" s="46">
        <v>204738536407</v>
      </c>
      <c r="V24" s="30"/>
      <c r="W24" s="46">
        <v>215563373282</v>
      </c>
      <c r="X24" s="30"/>
      <c r="Y24" s="115">
        <f>W24/سهام!$AA$1</f>
        <v>6.9980011584783695E-4</v>
      </c>
      <c r="AA24" s="182"/>
    </row>
    <row r="25" spans="1:27" ht="21" x14ac:dyDescent="0.45">
      <c r="A25" s="111" t="s">
        <v>143</v>
      </c>
      <c r="C25" s="12"/>
      <c r="D25" s="12"/>
      <c r="E25" s="75">
        <f>SUM(E11:E24)</f>
        <v>8663359208524</v>
      </c>
      <c r="G25" s="75">
        <f>SUM(G11:G24)</f>
        <v>11210214454965</v>
      </c>
      <c r="I25" s="12"/>
      <c r="K25" s="75">
        <f>SUM(K11:K24)</f>
        <v>2303877889801</v>
      </c>
      <c r="M25" s="12"/>
      <c r="O25" s="75">
        <f>SUM(O11:O24)</f>
        <v>0</v>
      </c>
      <c r="Q25" s="46"/>
      <c r="R25" s="30"/>
      <c r="S25" s="46"/>
      <c r="T25" s="30"/>
      <c r="U25" s="75">
        <f>SUM(U11:U24)</f>
        <v>10967237098325</v>
      </c>
      <c r="V25" s="30"/>
      <c r="W25" s="75">
        <f>SUM(W11:W24)</f>
        <v>15420301217805</v>
      </c>
      <c r="X25" s="30"/>
      <c r="Y25" s="147">
        <f>SUM(Y11:Y24)</f>
        <v>5.0060121134361382E-2</v>
      </c>
    </row>
    <row r="27" spans="1:27" x14ac:dyDescent="0.45">
      <c r="G27"/>
    </row>
    <row r="28" spans="1:27" ht="21" x14ac:dyDescent="0.45">
      <c r="C28" s="9">
        <v>305674882</v>
      </c>
      <c r="E28" s="75">
        <v>8663359208524</v>
      </c>
      <c r="G28" s="9">
        <v>11210214454965</v>
      </c>
      <c r="Q28" s="9">
        <v>359182882</v>
      </c>
      <c r="U28" s="9">
        <v>10967237098325</v>
      </c>
      <c r="W28" s="9">
        <v>15420301217805</v>
      </c>
    </row>
    <row r="29" spans="1:27" x14ac:dyDescent="0.45">
      <c r="C29" s="16">
        <v>305674882</v>
      </c>
      <c r="E29" s="9">
        <f>E25-E28</f>
        <v>0</v>
      </c>
      <c r="G29" s="9">
        <f>G25-G28</f>
        <v>0</v>
      </c>
      <c r="Q29" s="9">
        <v>359182882</v>
      </c>
      <c r="U29" s="9">
        <f>U25-U28</f>
        <v>0</v>
      </c>
      <c r="W29" s="9">
        <f>W25-W28</f>
        <v>0</v>
      </c>
    </row>
    <row r="30" spans="1:27" x14ac:dyDescent="0.45">
      <c r="C30" s="16">
        <f>C28-C29</f>
        <v>0</v>
      </c>
      <c r="Q30" s="9">
        <f>Q28-Q29</f>
        <v>0</v>
      </c>
    </row>
    <row r="31" spans="1:27" x14ac:dyDescent="0.45">
      <c r="C31" s="16"/>
      <c r="W31" s="9">
        <f>W28-U28</f>
        <v>4453064119480</v>
      </c>
    </row>
    <row r="32" spans="1:27" x14ac:dyDescent="0.45">
      <c r="C32" s="16"/>
      <c r="G32" s="16"/>
    </row>
    <row r="33" spans="3:7" x14ac:dyDescent="0.45">
      <c r="C33" s="16"/>
      <c r="G33" s="16"/>
    </row>
    <row r="34" spans="3:7" x14ac:dyDescent="0.45">
      <c r="C34" s="16"/>
      <c r="G34" s="16"/>
    </row>
    <row r="35" spans="3:7" x14ac:dyDescent="0.45">
      <c r="C35" s="16"/>
      <c r="G35" s="16"/>
    </row>
    <row r="36" spans="3:7" x14ac:dyDescent="0.45">
      <c r="G36" s="16"/>
    </row>
    <row r="37" spans="3:7" x14ac:dyDescent="0.45">
      <c r="G37" s="16"/>
    </row>
  </sheetData>
  <sortState xmlns:xlrd2="http://schemas.microsoft.com/office/spreadsheetml/2017/richdata2" ref="A11:Y24">
    <sortCondition descending="1" ref="W11:W24"/>
  </sortState>
  <mergeCells count="18">
    <mergeCell ref="A1:Y1"/>
    <mergeCell ref="A2:Y2"/>
    <mergeCell ref="A3:Y3"/>
    <mergeCell ref="I7:O7"/>
    <mergeCell ref="Q7:Y7"/>
    <mergeCell ref="G8:G9"/>
    <mergeCell ref="E8:E9"/>
    <mergeCell ref="C7:G7"/>
    <mergeCell ref="A5:Y5"/>
    <mergeCell ref="I8:K8"/>
    <mergeCell ref="M8:O8"/>
    <mergeCell ref="Y8:Y9"/>
    <mergeCell ref="W8:W9"/>
    <mergeCell ref="U8:U9"/>
    <mergeCell ref="S8:S9"/>
    <mergeCell ref="Q8:Q9"/>
    <mergeCell ref="C8:C9"/>
    <mergeCell ref="A8:A9"/>
  </mergeCells>
  <pageMargins left="0.39" right="0.39" top="0.39" bottom="0.39" header="0" footer="0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  <pageSetUpPr fitToPage="1"/>
  </sheetPr>
  <dimension ref="A1:AK51"/>
  <sheetViews>
    <sheetView rightToLeft="1" view="pageBreakPreview" topLeftCell="V14" zoomScale="70" zoomScaleNormal="100" zoomScaleSheetLayoutView="70" workbookViewId="0">
      <selection activeCell="U48" sqref="U48:AK51"/>
    </sheetView>
  </sheetViews>
  <sheetFormatPr defaultRowHeight="18.75" x14ac:dyDescent="0.45"/>
  <cols>
    <col min="1" max="1" width="30.140625" style="3" bestFit="1" customWidth="1"/>
    <col min="2" max="2" width="0.85546875" style="3" customWidth="1"/>
    <col min="3" max="3" width="10.5703125" style="4" customWidth="1"/>
    <col min="4" max="4" width="0.85546875" style="4" customWidth="1"/>
    <col min="5" max="5" width="14.7109375" style="4" customWidth="1"/>
    <col min="6" max="6" width="0.85546875" style="4" customWidth="1"/>
    <col min="7" max="7" width="14.7109375" style="4" customWidth="1"/>
    <col min="8" max="8" width="0.85546875" style="4" customWidth="1"/>
    <col min="9" max="9" width="12.85546875" style="4" customWidth="1"/>
    <col min="10" max="10" width="0.85546875" style="3" customWidth="1"/>
    <col min="11" max="11" width="12.28515625" style="4" customWidth="1"/>
    <col min="12" max="12" width="0.85546875" style="4" customWidth="1"/>
    <col min="13" max="13" width="12" style="4" customWidth="1"/>
    <col min="14" max="14" width="0.85546875" style="4" customWidth="1"/>
    <col min="15" max="15" width="16.28515625" style="4" customWidth="1"/>
    <col min="16" max="16" width="0.85546875" style="4" customWidth="1"/>
    <col min="17" max="17" width="23.5703125" style="4" customWidth="1"/>
    <col min="18" max="18" width="0.85546875" style="4" customWidth="1"/>
    <col min="19" max="19" width="23.5703125" style="4" customWidth="1"/>
    <col min="20" max="20" width="0.85546875" style="4" customWidth="1"/>
    <col min="21" max="21" width="13.42578125" style="4" customWidth="1"/>
    <col min="22" max="22" width="0.85546875" style="4" customWidth="1"/>
    <col min="23" max="23" width="20" style="4" customWidth="1"/>
    <col min="24" max="24" width="0.85546875" style="4" customWidth="1"/>
    <col min="25" max="25" width="13.42578125" style="4" customWidth="1"/>
    <col min="26" max="26" width="0.85546875" style="4" customWidth="1"/>
    <col min="27" max="27" width="20" style="4" customWidth="1"/>
    <col min="28" max="28" width="0.85546875" style="4" customWidth="1"/>
    <col min="29" max="29" width="16.28515625" style="4" customWidth="1"/>
    <col min="30" max="30" width="0.85546875" style="4" customWidth="1"/>
    <col min="31" max="31" width="15.140625" style="4" customWidth="1"/>
    <col min="32" max="32" width="0.85546875" style="4" customWidth="1"/>
    <col min="33" max="33" width="23.85546875" style="198" customWidth="1"/>
    <col min="34" max="34" width="0.85546875" style="4" customWidth="1"/>
    <col min="35" max="35" width="23.85546875" style="4" bestFit="1" customWidth="1"/>
    <col min="36" max="36" width="0.85546875" style="4" customWidth="1"/>
    <col min="37" max="37" width="16.140625" style="86" bestFit="1" customWidth="1"/>
    <col min="38" max="38" width="0.28515625" style="3" customWidth="1"/>
    <col min="39" max="16384" width="9.140625" style="3"/>
  </cols>
  <sheetData>
    <row r="1" spans="1:37" ht="21" x14ac:dyDescent="0.45">
      <c r="A1" s="227" t="s">
        <v>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  <c r="AA1" s="227"/>
      <c r="AB1" s="227"/>
      <c r="AC1" s="227"/>
      <c r="AD1" s="227"/>
      <c r="AE1" s="227"/>
      <c r="AF1" s="227"/>
      <c r="AG1" s="227"/>
      <c r="AH1" s="227"/>
      <c r="AI1" s="227"/>
      <c r="AJ1" s="227"/>
      <c r="AK1" s="227"/>
    </row>
    <row r="2" spans="1:37" ht="21" x14ac:dyDescent="0.45">
      <c r="A2" s="227" t="s">
        <v>1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W2" s="227"/>
      <c r="X2" s="227"/>
      <c r="Y2" s="227"/>
      <c r="Z2" s="227"/>
      <c r="AA2" s="227"/>
      <c r="AB2" s="227"/>
      <c r="AC2" s="227"/>
      <c r="AD2" s="227"/>
      <c r="AE2" s="227"/>
      <c r="AF2" s="227"/>
      <c r="AG2" s="227"/>
      <c r="AH2" s="227"/>
      <c r="AI2" s="227"/>
      <c r="AJ2" s="227"/>
      <c r="AK2" s="227"/>
    </row>
    <row r="3" spans="1:37" ht="21" x14ac:dyDescent="0.45">
      <c r="A3" s="227" t="str">
        <f>سهام!A3</f>
        <v>برای ماه منتهی به 1405/05/31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27"/>
      <c r="V3" s="227"/>
      <c r="W3" s="227"/>
      <c r="X3" s="227"/>
      <c r="Y3" s="227"/>
      <c r="Z3" s="227"/>
      <c r="AA3" s="227"/>
      <c r="AB3" s="227"/>
      <c r="AC3" s="227"/>
      <c r="AD3" s="227"/>
      <c r="AE3" s="227"/>
      <c r="AF3" s="227"/>
      <c r="AG3" s="227"/>
      <c r="AH3" s="227"/>
      <c r="AI3" s="227"/>
      <c r="AJ3" s="227"/>
      <c r="AK3" s="227"/>
    </row>
    <row r="4" spans="1:37" ht="21" x14ac:dyDescent="0.45">
      <c r="A4" s="234" t="s">
        <v>83</v>
      </c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  <c r="AF4" s="234"/>
      <c r="AG4" s="234"/>
      <c r="AH4" s="234"/>
      <c r="AI4" s="234"/>
      <c r="AJ4" s="234"/>
      <c r="AK4" s="234"/>
    </row>
    <row r="5" spans="1:37" ht="21" x14ac:dyDescent="0.45">
      <c r="A5" s="37"/>
      <c r="B5" s="37"/>
      <c r="C5" s="71"/>
      <c r="D5" s="71"/>
      <c r="E5" s="71"/>
      <c r="F5" s="71"/>
      <c r="G5" s="71"/>
      <c r="H5" s="71"/>
      <c r="I5" s="71"/>
      <c r="J5" s="37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67"/>
      <c r="AA5" s="67"/>
      <c r="AB5" s="67"/>
      <c r="AC5" s="67"/>
      <c r="AD5" s="67"/>
      <c r="AE5" s="67"/>
      <c r="AF5" s="67"/>
      <c r="AG5" s="193"/>
      <c r="AH5" s="67"/>
      <c r="AI5" s="67"/>
      <c r="AJ5" s="67"/>
      <c r="AK5" s="83"/>
    </row>
    <row r="6" spans="1:37" ht="21" x14ac:dyDescent="0.45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4" t="str">
        <f>سهام!C6</f>
        <v>1405/04/31</v>
      </c>
      <c r="P6" s="224"/>
      <c r="Q6" s="224"/>
      <c r="R6" s="224"/>
      <c r="S6" s="224"/>
      <c r="U6" s="224" t="s">
        <v>2</v>
      </c>
      <c r="V6" s="224"/>
      <c r="W6" s="224"/>
      <c r="X6" s="224"/>
      <c r="Y6" s="224"/>
      <c r="Z6" s="224"/>
      <c r="AA6" s="224"/>
      <c r="AC6" s="224" t="str">
        <f>سهام!Q6</f>
        <v>1405/05/31</v>
      </c>
      <c r="AD6" s="224"/>
      <c r="AE6" s="224"/>
      <c r="AF6" s="224"/>
      <c r="AG6" s="224"/>
      <c r="AH6" s="224"/>
      <c r="AI6" s="224"/>
      <c r="AJ6" s="224"/>
      <c r="AK6" s="224"/>
    </row>
    <row r="7" spans="1:37" ht="21" customHeight="1" x14ac:dyDescent="0.45">
      <c r="A7" s="240" t="s">
        <v>19</v>
      </c>
      <c r="B7" s="240"/>
      <c r="C7" s="236" t="s">
        <v>20</v>
      </c>
      <c r="D7" s="20"/>
      <c r="E7" s="236" t="s">
        <v>21</v>
      </c>
      <c r="F7" s="20"/>
      <c r="G7" s="233" t="s">
        <v>22</v>
      </c>
      <c r="H7" s="20"/>
      <c r="I7" s="233" t="s">
        <v>23</v>
      </c>
      <c r="J7" s="10"/>
      <c r="K7" s="233" t="s">
        <v>24</v>
      </c>
      <c r="L7" s="20"/>
      <c r="M7" s="233" t="s">
        <v>12</v>
      </c>
      <c r="N7" s="20"/>
      <c r="O7" s="233" t="s">
        <v>6</v>
      </c>
      <c r="P7" s="20"/>
      <c r="Q7" s="233" t="s">
        <v>7</v>
      </c>
      <c r="R7" s="20"/>
      <c r="S7" s="233" t="s">
        <v>8</v>
      </c>
      <c r="U7" s="235" t="s">
        <v>3</v>
      </c>
      <c r="V7" s="235"/>
      <c r="W7" s="235"/>
      <c r="X7" s="20"/>
      <c r="Y7" s="235" t="s">
        <v>4</v>
      </c>
      <c r="Z7" s="235"/>
      <c r="AA7" s="235"/>
      <c r="AC7" s="233" t="s">
        <v>6</v>
      </c>
      <c r="AD7" s="20"/>
      <c r="AE7" s="233" t="s">
        <v>10</v>
      </c>
      <c r="AF7" s="20"/>
      <c r="AG7" s="238" t="s">
        <v>7</v>
      </c>
      <c r="AH7" s="20"/>
      <c r="AI7" s="236" t="s">
        <v>8</v>
      </c>
      <c r="AJ7" s="20"/>
      <c r="AK7" s="231" t="s">
        <v>119</v>
      </c>
    </row>
    <row r="8" spans="1:37" ht="21" x14ac:dyDescent="0.45">
      <c r="A8" s="240"/>
      <c r="B8" s="240"/>
      <c r="C8" s="237"/>
      <c r="E8" s="237"/>
      <c r="G8" s="224"/>
      <c r="I8" s="224"/>
      <c r="K8" s="224"/>
      <c r="M8" s="224"/>
      <c r="O8" s="224"/>
      <c r="Q8" s="224"/>
      <c r="S8" s="224"/>
      <c r="U8" s="27" t="s">
        <v>6</v>
      </c>
      <c r="V8" s="20"/>
      <c r="W8" s="27" t="s">
        <v>7</v>
      </c>
      <c r="Y8" s="27" t="s">
        <v>6</v>
      </c>
      <c r="Z8" s="20"/>
      <c r="AA8" s="27" t="s">
        <v>9</v>
      </c>
      <c r="AC8" s="224"/>
      <c r="AE8" s="224"/>
      <c r="AG8" s="239"/>
      <c r="AI8" s="237"/>
      <c r="AK8" s="232"/>
    </row>
    <row r="9" spans="1:37" ht="21" x14ac:dyDescent="0.45">
      <c r="A9" s="63"/>
      <c r="B9" s="63"/>
      <c r="C9" s="45"/>
      <c r="E9" s="45"/>
      <c r="G9" s="18"/>
      <c r="I9" s="18"/>
      <c r="K9" s="18"/>
      <c r="M9" s="18"/>
      <c r="O9" s="18"/>
      <c r="Q9" s="52" t="s">
        <v>120</v>
      </c>
      <c r="S9" s="52" t="s">
        <v>120</v>
      </c>
      <c r="U9" s="53"/>
      <c r="V9" s="21"/>
      <c r="W9" s="52" t="s">
        <v>120</v>
      </c>
      <c r="Y9" s="18"/>
      <c r="Z9" s="21"/>
      <c r="AA9" s="52" t="s">
        <v>120</v>
      </c>
      <c r="AC9" s="18"/>
      <c r="AE9" s="52" t="s">
        <v>120</v>
      </c>
      <c r="AG9" s="194" t="s">
        <v>120</v>
      </c>
      <c r="AI9" s="52" t="s">
        <v>120</v>
      </c>
      <c r="AK9" s="84"/>
    </row>
    <row r="10" spans="1:37" x14ac:dyDescent="0.45">
      <c r="A10" s="15" t="s">
        <v>171</v>
      </c>
      <c r="C10" s="5" t="s">
        <v>25</v>
      </c>
      <c r="E10" s="5" t="s">
        <v>25</v>
      </c>
      <c r="G10" s="2" t="s">
        <v>175</v>
      </c>
      <c r="I10" s="5" t="s">
        <v>176</v>
      </c>
      <c r="K10" s="7">
        <v>0</v>
      </c>
      <c r="L10" s="54"/>
      <c r="M10" s="7">
        <v>0</v>
      </c>
      <c r="O10" s="7">
        <v>4197560</v>
      </c>
      <c r="P10" s="54"/>
      <c r="Q10" s="7">
        <v>9999973114800</v>
      </c>
      <c r="R10" s="54"/>
      <c r="S10" s="7">
        <v>11456922838048</v>
      </c>
      <c r="T10" s="54"/>
      <c r="U10" s="7">
        <v>0</v>
      </c>
      <c r="V10" s="54"/>
      <c r="W10" s="7">
        <v>0</v>
      </c>
      <c r="X10" s="54"/>
      <c r="Y10" s="7">
        <v>0</v>
      </c>
      <c r="Z10" s="54"/>
      <c r="AA10" s="7">
        <v>0</v>
      </c>
      <c r="AB10" s="54"/>
      <c r="AC10" s="7">
        <v>4197560</v>
      </c>
      <c r="AD10" s="54"/>
      <c r="AE10" s="7">
        <v>2731404</v>
      </c>
      <c r="AF10" s="54"/>
      <c r="AG10" s="195">
        <v>9999973114800</v>
      </c>
      <c r="AH10" s="54"/>
      <c r="AI10" s="7">
        <v>11456922838048</v>
      </c>
      <c r="AJ10" s="54"/>
      <c r="AK10" s="87">
        <f>AI10/سهام!$AA$1</f>
        <v>3.7193498168342137E-2</v>
      </c>
    </row>
    <row r="11" spans="1:37" x14ac:dyDescent="0.45">
      <c r="A11" s="15" t="s">
        <v>180</v>
      </c>
      <c r="C11" s="5" t="s">
        <v>25</v>
      </c>
      <c r="E11" s="5" t="s">
        <v>25</v>
      </c>
      <c r="G11" s="2" t="s">
        <v>183</v>
      </c>
      <c r="I11" s="5" t="s">
        <v>184</v>
      </c>
      <c r="K11" s="7">
        <v>0</v>
      </c>
      <c r="L11" s="54"/>
      <c r="M11" s="7">
        <v>0</v>
      </c>
      <c r="O11" s="7">
        <v>1926340</v>
      </c>
      <c r="P11" s="54"/>
      <c r="Q11" s="7">
        <v>4999988840600</v>
      </c>
      <c r="R11" s="54"/>
      <c r="S11" s="7">
        <v>5565538667330</v>
      </c>
      <c r="T11" s="54"/>
      <c r="U11" s="7">
        <v>0</v>
      </c>
      <c r="V11" s="54"/>
      <c r="W11" s="7">
        <v>0</v>
      </c>
      <c r="X11" s="54"/>
      <c r="Y11" s="7">
        <v>0</v>
      </c>
      <c r="Z11" s="54"/>
      <c r="AA11" s="7">
        <v>0</v>
      </c>
      <c r="AB11" s="54"/>
      <c r="AC11" s="7">
        <v>1926340</v>
      </c>
      <c r="AD11" s="54"/>
      <c r="AE11" s="7">
        <v>2964021</v>
      </c>
      <c r="AF11" s="54"/>
      <c r="AG11" s="195">
        <v>4999988840600</v>
      </c>
      <c r="AH11" s="54"/>
      <c r="AI11" s="7">
        <v>5705573741861</v>
      </c>
      <c r="AJ11" s="54"/>
      <c r="AK11" s="87">
        <f>AI11/سهام!$AA$1</f>
        <v>1.8522447040710269E-2</v>
      </c>
    </row>
    <row r="12" spans="1:37" x14ac:dyDescent="0.45">
      <c r="A12" s="15" t="s">
        <v>196</v>
      </c>
      <c r="C12" s="5" t="s">
        <v>25</v>
      </c>
      <c r="E12" s="5" t="s">
        <v>25</v>
      </c>
      <c r="G12" s="2" t="s">
        <v>204</v>
      </c>
      <c r="I12" s="5" t="s">
        <v>205</v>
      </c>
      <c r="K12" s="7">
        <v>0</v>
      </c>
      <c r="L12" s="54"/>
      <c r="M12" s="7">
        <v>0</v>
      </c>
      <c r="O12" s="7">
        <v>193322</v>
      </c>
      <c r="P12" s="54"/>
      <c r="Q12" s="7">
        <v>176175407144</v>
      </c>
      <c r="R12" s="54"/>
      <c r="S12" s="7">
        <v>180366026396</v>
      </c>
      <c r="T12" s="54"/>
      <c r="U12" s="7">
        <v>0</v>
      </c>
      <c r="V12" s="54"/>
      <c r="W12" s="7">
        <v>0</v>
      </c>
      <c r="X12" s="54"/>
      <c r="Y12" s="7">
        <v>0</v>
      </c>
      <c r="Z12" s="54"/>
      <c r="AA12" s="7">
        <v>0</v>
      </c>
      <c r="AB12" s="54"/>
      <c r="AC12" s="7">
        <v>193322</v>
      </c>
      <c r="AD12" s="54"/>
      <c r="AE12" s="7">
        <v>955970</v>
      </c>
      <c r="AF12" s="54"/>
      <c r="AG12" s="195">
        <v>176175407144</v>
      </c>
      <c r="AH12" s="54"/>
      <c r="AI12" s="7">
        <v>184709541884</v>
      </c>
      <c r="AJ12" s="54"/>
      <c r="AK12" s="87">
        <f>AI12/سهام!$AA$1</f>
        <v>5.9963692737136044E-4</v>
      </c>
    </row>
    <row r="13" spans="1:37" x14ac:dyDescent="0.45">
      <c r="A13" s="15" t="s">
        <v>198</v>
      </c>
      <c r="C13" s="5" t="s">
        <v>25</v>
      </c>
      <c r="E13" s="5" t="s">
        <v>25</v>
      </c>
      <c r="G13" s="5" t="s">
        <v>204</v>
      </c>
      <c r="I13" s="5" t="s">
        <v>207</v>
      </c>
      <c r="K13" s="7">
        <v>0</v>
      </c>
      <c r="L13" s="54"/>
      <c r="M13" s="7">
        <v>0</v>
      </c>
      <c r="O13" s="7">
        <v>439081</v>
      </c>
      <c r="P13" s="54"/>
      <c r="Q13" s="7">
        <v>378884942082</v>
      </c>
      <c r="R13" s="54"/>
      <c r="S13" s="7">
        <v>390481833788</v>
      </c>
      <c r="T13" s="54"/>
      <c r="U13" s="7">
        <v>0</v>
      </c>
      <c r="V13" s="54"/>
      <c r="W13" s="7">
        <v>0</v>
      </c>
      <c r="X13" s="54"/>
      <c r="Y13" s="7">
        <v>50489</v>
      </c>
      <c r="Z13" s="54"/>
      <c r="AA13" s="7">
        <v>44974862648</v>
      </c>
      <c r="AB13" s="54"/>
      <c r="AC13" s="7">
        <v>388592</v>
      </c>
      <c r="AD13" s="54"/>
      <c r="AE13" s="7">
        <v>908200</v>
      </c>
      <c r="AF13" s="54"/>
      <c r="AG13" s="195">
        <v>335317760079</v>
      </c>
      <c r="AH13" s="54"/>
      <c r="AI13" s="7">
        <v>352727354555</v>
      </c>
      <c r="AJ13" s="54"/>
      <c r="AK13" s="87">
        <f>AI13/سهام!$AA$1</f>
        <v>1.145086198189039E-3</v>
      </c>
    </row>
    <row r="14" spans="1:37" x14ac:dyDescent="0.45">
      <c r="A14" s="15" t="s">
        <v>197</v>
      </c>
      <c r="C14" s="5" t="s">
        <v>25</v>
      </c>
      <c r="E14" s="5" t="s">
        <v>25</v>
      </c>
      <c r="G14" s="2" t="s">
        <v>204</v>
      </c>
      <c r="I14" s="5" t="s">
        <v>206</v>
      </c>
      <c r="K14" s="7">
        <v>0</v>
      </c>
      <c r="L14" s="54"/>
      <c r="M14" s="7">
        <v>0</v>
      </c>
      <c r="O14" s="7">
        <v>257359</v>
      </c>
      <c r="P14" s="54"/>
      <c r="Q14" s="7">
        <v>214946773608</v>
      </c>
      <c r="R14" s="54"/>
      <c r="S14" s="7">
        <v>221108077063</v>
      </c>
      <c r="T14" s="54"/>
      <c r="U14" s="7">
        <v>0</v>
      </c>
      <c r="V14" s="54"/>
      <c r="W14" s="7">
        <v>0</v>
      </c>
      <c r="X14" s="54"/>
      <c r="Y14" s="7">
        <v>0</v>
      </c>
      <c r="Z14" s="54"/>
      <c r="AA14" s="7">
        <v>0</v>
      </c>
      <c r="AB14" s="54"/>
      <c r="AC14" s="7">
        <v>257359</v>
      </c>
      <c r="AD14" s="54"/>
      <c r="AE14" s="7">
        <v>883230</v>
      </c>
      <c r="AF14" s="54"/>
      <c r="AG14" s="195">
        <v>214946773608</v>
      </c>
      <c r="AH14" s="54"/>
      <c r="AI14" s="7">
        <v>227183591285</v>
      </c>
      <c r="AJ14" s="54"/>
      <c r="AK14" s="87">
        <f>AI14/سهام!$AA$1</f>
        <v>7.3752373178902219E-4</v>
      </c>
    </row>
    <row r="15" spans="1:37" x14ac:dyDescent="0.45">
      <c r="A15" s="15" t="s">
        <v>200</v>
      </c>
      <c r="C15" s="5" t="s">
        <v>25</v>
      </c>
      <c r="E15" s="5" t="s">
        <v>25</v>
      </c>
      <c r="G15" s="2" t="s">
        <v>210</v>
      </c>
      <c r="I15" s="5" t="s">
        <v>211</v>
      </c>
      <c r="K15" s="7">
        <v>0</v>
      </c>
      <c r="L15" s="54"/>
      <c r="M15" s="7">
        <v>0</v>
      </c>
      <c r="O15" s="7">
        <v>40094</v>
      </c>
      <c r="P15" s="54"/>
      <c r="Q15" s="7">
        <v>33448834136</v>
      </c>
      <c r="R15" s="54"/>
      <c r="S15" s="7">
        <v>33920715636</v>
      </c>
      <c r="T15" s="54"/>
      <c r="U15" s="7">
        <v>0</v>
      </c>
      <c r="V15" s="54"/>
      <c r="W15" s="7">
        <v>0</v>
      </c>
      <c r="X15" s="54"/>
      <c r="Y15" s="7">
        <v>0</v>
      </c>
      <c r="Z15" s="54"/>
      <c r="AA15" s="7">
        <v>0</v>
      </c>
      <c r="AB15" s="54"/>
      <c r="AC15" s="7">
        <v>40094</v>
      </c>
      <c r="AD15" s="54"/>
      <c r="AE15" s="7">
        <v>861920</v>
      </c>
      <c r="AF15" s="54"/>
      <c r="AG15" s="195">
        <v>33448834136</v>
      </c>
      <c r="AH15" s="54"/>
      <c r="AI15" s="7">
        <v>34539029665</v>
      </c>
      <c r="AJ15" s="54"/>
      <c r="AK15" s="87">
        <f>AI15/سهام!$AA$1</f>
        <v>1.1212673374348775E-4</v>
      </c>
    </row>
    <row r="16" spans="1:37" x14ac:dyDescent="0.45">
      <c r="A16" s="15" t="s">
        <v>199</v>
      </c>
      <c r="C16" s="5" t="s">
        <v>25</v>
      </c>
      <c r="E16" s="5" t="s">
        <v>25</v>
      </c>
      <c r="G16" s="2" t="s">
        <v>208</v>
      </c>
      <c r="I16" s="5" t="s">
        <v>209</v>
      </c>
      <c r="K16" s="7">
        <v>0</v>
      </c>
      <c r="L16" s="54"/>
      <c r="M16" s="7">
        <v>0</v>
      </c>
      <c r="O16" s="7">
        <v>26458</v>
      </c>
      <c r="P16" s="54"/>
      <c r="Q16" s="7">
        <v>23100058151</v>
      </c>
      <c r="R16" s="54"/>
      <c r="S16" s="7">
        <v>23243936233</v>
      </c>
      <c r="T16" s="54"/>
      <c r="U16" s="7">
        <v>0</v>
      </c>
      <c r="V16" s="54"/>
      <c r="W16" s="7">
        <v>0</v>
      </c>
      <c r="X16" s="54"/>
      <c r="Y16" s="7">
        <v>0</v>
      </c>
      <c r="Z16" s="54"/>
      <c r="AA16" s="7">
        <v>0</v>
      </c>
      <c r="AB16" s="54"/>
      <c r="AC16" s="7">
        <v>26458</v>
      </c>
      <c r="AD16" s="54"/>
      <c r="AE16" s="7">
        <v>902510</v>
      </c>
      <c r="AF16" s="54"/>
      <c r="AG16" s="195">
        <v>23100058151</v>
      </c>
      <c r="AH16" s="54"/>
      <c r="AI16" s="7">
        <v>23865625586</v>
      </c>
      <c r="AJ16" s="54"/>
      <c r="AK16" s="87">
        <f>AI16/سهام!$AA$1</f>
        <v>7.7476833358028E-5</v>
      </c>
    </row>
    <row r="17" spans="1:37" x14ac:dyDescent="0.45">
      <c r="A17" s="15" t="s">
        <v>224</v>
      </c>
      <c r="C17" s="5" t="s">
        <v>25</v>
      </c>
      <c r="E17" s="5" t="s">
        <v>25</v>
      </c>
      <c r="G17" s="2" t="s">
        <v>227</v>
      </c>
      <c r="I17" s="5" t="s">
        <v>206</v>
      </c>
      <c r="K17" s="7">
        <v>0</v>
      </c>
      <c r="L17" s="54"/>
      <c r="M17" s="7">
        <v>0</v>
      </c>
      <c r="O17" s="7">
        <v>20001</v>
      </c>
      <c r="P17" s="54"/>
      <c r="Q17" s="7">
        <v>16709912222</v>
      </c>
      <c r="R17" s="54"/>
      <c r="S17" s="7">
        <v>17187708908</v>
      </c>
      <c r="T17" s="54"/>
      <c r="U17" s="7">
        <v>0</v>
      </c>
      <c r="V17" s="54"/>
      <c r="W17" s="7">
        <v>0</v>
      </c>
      <c r="X17" s="54"/>
      <c r="Y17" s="7">
        <v>0</v>
      </c>
      <c r="Z17" s="54"/>
      <c r="AA17" s="7">
        <v>0</v>
      </c>
      <c r="AB17" s="54"/>
      <c r="AC17" s="7">
        <v>20001</v>
      </c>
      <c r="AD17" s="54"/>
      <c r="AE17" s="7">
        <v>873020</v>
      </c>
      <c r="AF17" s="54"/>
      <c r="AG17" s="195">
        <v>16709912222</v>
      </c>
      <c r="AH17" s="54"/>
      <c r="AI17" s="7">
        <v>17451778452</v>
      </c>
      <c r="AJ17" s="54"/>
      <c r="AK17" s="87">
        <f>AI17/سهام!$AA$1</f>
        <v>5.6655063411369314E-5</v>
      </c>
    </row>
    <row r="18" spans="1:37" x14ac:dyDescent="0.45">
      <c r="A18" s="15" t="s">
        <v>203</v>
      </c>
      <c r="C18" s="5" t="s">
        <v>25</v>
      </c>
      <c r="E18" s="5" t="s">
        <v>25</v>
      </c>
      <c r="G18" s="5" t="s">
        <v>215</v>
      </c>
      <c r="I18" s="5" t="s">
        <v>216</v>
      </c>
      <c r="K18" s="7">
        <v>23</v>
      </c>
      <c r="L18" s="54"/>
      <c r="M18" s="7">
        <v>23</v>
      </c>
      <c r="O18" s="7">
        <v>3999997</v>
      </c>
      <c r="P18" s="54"/>
      <c r="Q18" s="7">
        <v>3999997000000</v>
      </c>
      <c r="R18" s="54"/>
      <c r="S18" s="7">
        <v>3598039801468</v>
      </c>
      <c r="T18" s="54"/>
      <c r="U18" s="7">
        <v>0</v>
      </c>
      <c r="V18" s="54"/>
      <c r="W18" s="7">
        <v>0</v>
      </c>
      <c r="X18" s="54"/>
      <c r="Y18" s="7">
        <v>0</v>
      </c>
      <c r="Z18" s="54"/>
      <c r="AA18" s="7">
        <v>0</v>
      </c>
      <c r="AB18" s="54"/>
      <c r="AC18" s="7">
        <v>3999997</v>
      </c>
      <c r="AD18" s="54"/>
      <c r="AE18" s="7">
        <v>900000</v>
      </c>
      <c r="AF18" s="54"/>
      <c r="AG18" s="195">
        <v>3999997000000</v>
      </c>
      <c r="AH18" s="54"/>
      <c r="AI18" s="7">
        <v>3598039801468</v>
      </c>
      <c r="AJ18" s="54"/>
      <c r="AK18" s="87">
        <f>AI18/سهام!$AA$1</f>
        <v>1.1680595973039012E-2</v>
      </c>
    </row>
    <row r="19" spans="1:37" x14ac:dyDescent="0.45">
      <c r="A19" s="15" t="s">
        <v>108</v>
      </c>
      <c r="C19" s="5" t="s">
        <v>25</v>
      </c>
      <c r="E19" s="5" t="s">
        <v>25</v>
      </c>
      <c r="G19" s="5" t="s">
        <v>110</v>
      </c>
      <c r="I19" s="5" t="s">
        <v>111</v>
      </c>
      <c r="K19" s="7">
        <v>23</v>
      </c>
      <c r="L19" s="54"/>
      <c r="M19" s="7">
        <v>23</v>
      </c>
      <c r="O19" s="7">
        <v>500000</v>
      </c>
      <c r="P19" s="54"/>
      <c r="Q19" s="7">
        <v>500000000000</v>
      </c>
      <c r="R19" s="54"/>
      <c r="S19" s="7">
        <v>449755312500</v>
      </c>
      <c r="T19" s="54"/>
      <c r="U19" s="7">
        <v>0</v>
      </c>
      <c r="V19" s="54"/>
      <c r="W19" s="7">
        <v>0</v>
      </c>
      <c r="X19" s="54"/>
      <c r="Y19" s="7">
        <v>0</v>
      </c>
      <c r="Z19" s="54"/>
      <c r="AA19" s="7">
        <v>0</v>
      </c>
      <c r="AB19" s="54"/>
      <c r="AC19" s="7">
        <v>500000</v>
      </c>
      <c r="AD19" s="54"/>
      <c r="AE19" s="7">
        <v>900000</v>
      </c>
      <c r="AF19" s="54"/>
      <c r="AG19" s="195">
        <v>500000000000</v>
      </c>
      <c r="AH19" s="54"/>
      <c r="AI19" s="7">
        <v>449755312500</v>
      </c>
      <c r="AJ19" s="54"/>
      <c r="AK19" s="87">
        <f>AI19/سهام!$AA$1</f>
        <v>1.4600755916866211E-3</v>
      </c>
    </row>
    <row r="20" spans="1:37" x14ac:dyDescent="0.45">
      <c r="A20" s="1" t="s">
        <v>202</v>
      </c>
      <c r="B20" s="24"/>
      <c r="C20" s="2" t="s">
        <v>25</v>
      </c>
      <c r="D20" s="21"/>
      <c r="E20" s="2" t="s">
        <v>25</v>
      </c>
      <c r="F20" s="21"/>
      <c r="G20" s="2" t="s">
        <v>213</v>
      </c>
      <c r="H20" s="21"/>
      <c r="I20" s="2" t="s">
        <v>214</v>
      </c>
      <c r="J20" s="24"/>
      <c r="K20" s="8">
        <v>23</v>
      </c>
      <c r="L20" s="72"/>
      <c r="M20" s="8">
        <v>23</v>
      </c>
      <c r="N20" s="21"/>
      <c r="O20" s="8">
        <v>2000000</v>
      </c>
      <c r="P20" s="72"/>
      <c r="Q20" s="8">
        <v>2000000000000</v>
      </c>
      <c r="R20" s="72"/>
      <c r="S20" s="8">
        <v>1799021250000</v>
      </c>
      <c r="T20" s="72"/>
      <c r="U20" s="8">
        <v>0</v>
      </c>
      <c r="V20" s="72"/>
      <c r="W20" s="8">
        <v>0</v>
      </c>
      <c r="X20" s="72"/>
      <c r="Y20" s="7">
        <v>0</v>
      </c>
      <c r="Z20" s="54"/>
      <c r="AA20" s="7">
        <v>0</v>
      </c>
      <c r="AB20" s="72"/>
      <c r="AC20" s="8">
        <v>2000000</v>
      </c>
      <c r="AD20" s="72"/>
      <c r="AE20" s="8">
        <v>900000</v>
      </c>
      <c r="AF20" s="72"/>
      <c r="AG20" s="196">
        <v>2000000000000</v>
      </c>
      <c r="AH20" s="54"/>
      <c r="AI20" s="7">
        <v>1799021250000</v>
      </c>
      <c r="AJ20" s="54"/>
      <c r="AK20" s="87">
        <f>AI20/سهام!$AA$1</f>
        <v>5.8403023667464842E-3</v>
      </c>
    </row>
    <row r="21" spans="1:37" x14ac:dyDescent="0.45">
      <c r="A21" s="15" t="s">
        <v>87</v>
      </c>
      <c r="C21" s="5" t="s">
        <v>25</v>
      </c>
      <c r="E21" s="5" t="s">
        <v>25</v>
      </c>
      <c r="G21" s="5" t="s">
        <v>89</v>
      </c>
      <c r="I21" s="5" t="s">
        <v>90</v>
      </c>
      <c r="K21" s="7">
        <v>23</v>
      </c>
      <c r="L21" s="54"/>
      <c r="M21" s="7">
        <v>23</v>
      </c>
      <c r="O21" s="7">
        <v>1499971</v>
      </c>
      <c r="P21" s="54"/>
      <c r="Q21" s="7">
        <v>1500205374093</v>
      </c>
      <c r="R21" s="54"/>
      <c r="S21" s="7">
        <v>1349239851691</v>
      </c>
      <c r="T21" s="54"/>
      <c r="U21" s="7">
        <v>0</v>
      </c>
      <c r="V21" s="54"/>
      <c r="W21" s="7">
        <v>0</v>
      </c>
      <c r="X21" s="54"/>
      <c r="Y21" s="7">
        <v>0</v>
      </c>
      <c r="Z21" s="30"/>
      <c r="AA21" s="30">
        <v>0</v>
      </c>
      <c r="AB21" s="54"/>
      <c r="AC21" s="7">
        <v>1499971</v>
      </c>
      <c r="AD21" s="54"/>
      <c r="AE21" s="7">
        <v>900000</v>
      </c>
      <c r="AF21" s="54"/>
      <c r="AG21" s="195">
        <v>1500205374093</v>
      </c>
      <c r="AH21" s="54"/>
      <c r="AI21" s="7">
        <v>1349239851691</v>
      </c>
      <c r="AJ21" s="54"/>
      <c r="AK21" s="87">
        <f>AI21/سهام!$AA$1</f>
        <v>4.3801420906727047E-3</v>
      </c>
    </row>
    <row r="22" spans="1:37" x14ac:dyDescent="0.45">
      <c r="A22" s="15" t="s">
        <v>170</v>
      </c>
      <c r="C22" s="5" t="s">
        <v>25</v>
      </c>
      <c r="E22" s="5" t="s">
        <v>25</v>
      </c>
      <c r="G22" s="5" t="s">
        <v>173</v>
      </c>
      <c r="I22" s="5" t="s">
        <v>174</v>
      </c>
      <c r="K22" s="7">
        <v>23</v>
      </c>
      <c r="L22" s="54"/>
      <c r="M22" s="7">
        <v>23</v>
      </c>
      <c r="O22" s="7">
        <v>5000000</v>
      </c>
      <c r="P22" s="54"/>
      <c r="Q22" s="7">
        <v>5000000000000</v>
      </c>
      <c r="R22" s="54"/>
      <c r="S22" s="7">
        <v>4497553125000</v>
      </c>
      <c r="T22" s="54"/>
      <c r="U22" s="7">
        <v>0</v>
      </c>
      <c r="V22" s="54"/>
      <c r="W22" s="7">
        <v>0</v>
      </c>
      <c r="X22" s="54"/>
      <c r="Y22" s="7">
        <v>0</v>
      </c>
      <c r="Z22" s="54"/>
      <c r="AA22" s="7">
        <v>0</v>
      </c>
      <c r="AB22" s="54"/>
      <c r="AC22" s="7">
        <v>5000000</v>
      </c>
      <c r="AD22" s="54"/>
      <c r="AE22" s="7">
        <v>900000</v>
      </c>
      <c r="AF22" s="54"/>
      <c r="AG22" s="195">
        <v>5000000000000</v>
      </c>
      <c r="AH22" s="54"/>
      <c r="AI22" s="7">
        <v>4497553125000</v>
      </c>
      <c r="AJ22" s="54"/>
      <c r="AK22" s="87">
        <f>AI22/سهام!$AA$1</f>
        <v>1.460075591686621E-2</v>
      </c>
    </row>
    <row r="23" spans="1:37" x14ac:dyDescent="0.45">
      <c r="A23" s="15" t="s">
        <v>169</v>
      </c>
      <c r="C23" s="5" t="s">
        <v>25</v>
      </c>
      <c r="E23" s="5" t="s">
        <v>25</v>
      </c>
      <c r="G23" s="2" t="s">
        <v>173</v>
      </c>
      <c r="I23" s="5" t="s">
        <v>174</v>
      </c>
      <c r="K23" s="7">
        <v>23</v>
      </c>
      <c r="L23" s="54"/>
      <c r="M23" s="7">
        <v>23</v>
      </c>
      <c r="O23" s="7">
        <v>5000000</v>
      </c>
      <c r="P23" s="54"/>
      <c r="Q23" s="7">
        <v>5002343750000</v>
      </c>
      <c r="R23" s="54"/>
      <c r="S23" s="7">
        <v>4497553125000</v>
      </c>
      <c r="T23" s="54"/>
      <c r="U23" s="7">
        <v>0</v>
      </c>
      <c r="V23" s="54"/>
      <c r="W23" s="7">
        <v>0</v>
      </c>
      <c r="X23" s="54"/>
      <c r="Y23" s="7">
        <v>0</v>
      </c>
      <c r="Z23" s="54"/>
      <c r="AA23" s="7">
        <v>0</v>
      </c>
      <c r="AB23" s="54"/>
      <c r="AC23" s="7">
        <v>5000000</v>
      </c>
      <c r="AD23" s="54"/>
      <c r="AE23" s="7">
        <v>900000</v>
      </c>
      <c r="AF23" s="54"/>
      <c r="AG23" s="195">
        <v>5002343750000</v>
      </c>
      <c r="AH23" s="54"/>
      <c r="AI23" s="7">
        <v>4497553125000</v>
      </c>
      <c r="AJ23" s="54"/>
      <c r="AK23" s="87">
        <f>AI23/سهام!$AA$1</f>
        <v>1.460075591686621E-2</v>
      </c>
    </row>
    <row r="24" spans="1:37" x14ac:dyDescent="0.45">
      <c r="A24" s="15" t="s">
        <v>181</v>
      </c>
      <c r="C24" s="5" t="s">
        <v>25</v>
      </c>
      <c r="E24" s="5" t="s">
        <v>25</v>
      </c>
      <c r="G24" s="5" t="s">
        <v>99</v>
      </c>
      <c r="I24" s="5" t="s">
        <v>185</v>
      </c>
      <c r="K24" s="7">
        <v>23</v>
      </c>
      <c r="L24" s="54"/>
      <c r="M24" s="7">
        <v>23</v>
      </c>
      <c r="O24" s="7">
        <v>4000000</v>
      </c>
      <c r="P24" s="54"/>
      <c r="Q24" s="7">
        <v>4000000000000</v>
      </c>
      <c r="R24" s="54"/>
      <c r="S24" s="7">
        <v>3598042500000</v>
      </c>
      <c r="T24" s="54"/>
      <c r="U24" s="7">
        <v>0</v>
      </c>
      <c r="V24" s="54"/>
      <c r="W24" s="7">
        <v>0</v>
      </c>
      <c r="X24" s="54"/>
      <c r="Y24" s="7">
        <v>0</v>
      </c>
      <c r="Z24" s="30"/>
      <c r="AA24" s="30">
        <v>0</v>
      </c>
      <c r="AB24" s="54"/>
      <c r="AC24" s="7">
        <v>4000000</v>
      </c>
      <c r="AD24" s="54"/>
      <c r="AE24" s="7">
        <v>900000</v>
      </c>
      <c r="AF24" s="54"/>
      <c r="AG24" s="195">
        <v>4000000000000</v>
      </c>
      <c r="AH24" s="54"/>
      <c r="AI24" s="7">
        <v>3598042500000</v>
      </c>
      <c r="AJ24" s="54"/>
      <c r="AK24" s="87">
        <f>AI24/سهام!$AA$1</f>
        <v>1.1680604733492968E-2</v>
      </c>
    </row>
    <row r="25" spans="1:37" x14ac:dyDescent="0.45">
      <c r="A25" s="15" t="s">
        <v>114</v>
      </c>
      <c r="C25" s="5" t="s">
        <v>25</v>
      </c>
      <c r="E25" s="5" t="s">
        <v>25</v>
      </c>
      <c r="G25" s="5" t="s">
        <v>115</v>
      </c>
      <c r="I25" s="5" t="s">
        <v>116</v>
      </c>
      <c r="K25" s="7">
        <v>23</v>
      </c>
      <c r="L25" s="54"/>
      <c r="M25" s="7">
        <v>23</v>
      </c>
      <c r="O25" s="7">
        <v>2000000</v>
      </c>
      <c r="P25" s="54"/>
      <c r="Q25" s="7">
        <v>2000000000000</v>
      </c>
      <c r="R25" s="54"/>
      <c r="S25" s="7">
        <v>1799021250000</v>
      </c>
      <c r="T25" s="54"/>
      <c r="U25" s="7">
        <v>0</v>
      </c>
      <c r="V25" s="54"/>
      <c r="W25" s="7">
        <v>0</v>
      </c>
      <c r="X25" s="54"/>
      <c r="Y25" s="7">
        <v>0</v>
      </c>
      <c r="Z25" s="54"/>
      <c r="AA25" s="7">
        <v>0</v>
      </c>
      <c r="AB25" s="54"/>
      <c r="AC25" s="7">
        <v>2000000</v>
      </c>
      <c r="AD25" s="54"/>
      <c r="AE25" s="7">
        <v>900000</v>
      </c>
      <c r="AF25" s="54"/>
      <c r="AG25" s="195">
        <v>2000000000000</v>
      </c>
      <c r="AH25" s="54"/>
      <c r="AI25" s="7">
        <v>1799021250000</v>
      </c>
      <c r="AJ25" s="54"/>
      <c r="AK25" s="87">
        <f>AI25/سهام!$AA$1</f>
        <v>5.8403023667464842E-3</v>
      </c>
    </row>
    <row r="26" spans="1:37" x14ac:dyDescent="0.45">
      <c r="A26" s="15" t="s">
        <v>84</v>
      </c>
      <c r="C26" s="5" t="s">
        <v>25</v>
      </c>
      <c r="E26" s="5" t="s">
        <v>25</v>
      </c>
      <c r="G26" s="5" t="s">
        <v>85</v>
      </c>
      <c r="I26" s="5" t="s">
        <v>86</v>
      </c>
      <c r="K26" s="7">
        <v>23</v>
      </c>
      <c r="L26" s="54"/>
      <c r="M26" s="7">
        <v>23</v>
      </c>
      <c r="O26" s="7">
        <v>1500000</v>
      </c>
      <c r="P26" s="54"/>
      <c r="Q26" s="7">
        <v>1500000000000</v>
      </c>
      <c r="R26" s="54"/>
      <c r="S26" s="7">
        <v>1349265937500</v>
      </c>
      <c r="T26" s="54"/>
      <c r="U26" s="7">
        <v>0</v>
      </c>
      <c r="V26" s="54"/>
      <c r="W26" s="7">
        <v>0</v>
      </c>
      <c r="X26" s="54"/>
      <c r="Y26" s="7">
        <v>0</v>
      </c>
      <c r="Z26" s="54"/>
      <c r="AA26" s="7">
        <v>0</v>
      </c>
      <c r="AB26" s="54"/>
      <c r="AC26" s="7">
        <v>1500000</v>
      </c>
      <c r="AD26" s="54"/>
      <c r="AE26" s="7">
        <v>900000</v>
      </c>
      <c r="AF26" s="54"/>
      <c r="AG26" s="195">
        <v>1500000000000</v>
      </c>
      <c r="AH26" s="54"/>
      <c r="AI26" s="7">
        <v>1349265937500</v>
      </c>
      <c r="AJ26" s="54"/>
      <c r="AK26" s="87">
        <f>AI26/سهام!$AA$1</f>
        <v>4.3802267750598627E-3</v>
      </c>
    </row>
    <row r="27" spans="1:37" x14ac:dyDescent="0.45">
      <c r="A27" s="15" t="s">
        <v>88</v>
      </c>
      <c r="C27" s="5" t="s">
        <v>25</v>
      </c>
      <c r="E27" s="5" t="s">
        <v>25</v>
      </c>
      <c r="G27" s="2" t="s">
        <v>92</v>
      </c>
      <c r="I27" s="5" t="s">
        <v>93</v>
      </c>
      <c r="K27" s="7">
        <v>23</v>
      </c>
      <c r="L27" s="54"/>
      <c r="M27" s="7">
        <v>23</v>
      </c>
      <c r="O27" s="7">
        <v>3528000</v>
      </c>
      <c r="P27" s="54"/>
      <c r="Q27" s="7">
        <v>3199976493180</v>
      </c>
      <c r="R27" s="54"/>
      <c r="S27" s="7">
        <v>3526081650000</v>
      </c>
      <c r="T27" s="54"/>
      <c r="U27" s="7">
        <v>0</v>
      </c>
      <c r="V27" s="54"/>
      <c r="W27" s="7">
        <v>0</v>
      </c>
      <c r="X27" s="54"/>
      <c r="Y27" s="7">
        <v>0</v>
      </c>
      <c r="Z27" s="54"/>
      <c r="AA27" s="7">
        <v>0</v>
      </c>
      <c r="AB27" s="54"/>
      <c r="AC27" s="7">
        <v>3528000</v>
      </c>
      <c r="AD27" s="54"/>
      <c r="AE27" s="7">
        <v>1000000</v>
      </c>
      <c r="AF27" s="54"/>
      <c r="AG27" s="195">
        <v>3199976493180</v>
      </c>
      <c r="AH27" s="54"/>
      <c r="AI27" s="7">
        <v>3526081650000</v>
      </c>
      <c r="AJ27" s="54"/>
      <c r="AK27" s="87">
        <f>AI27/سهام!$AA$1</f>
        <v>1.1446992638823109E-2</v>
      </c>
    </row>
    <row r="28" spans="1:37" x14ac:dyDescent="0.45">
      <c r="A28" s="15" t="s">
        <v>109</v>
      </c>
      <c r="C28" s="5" t="s">
        <v>25</v>
      </c>
      <c r="E28" s="5" t="s">
        <v>25</v>
      </c>
      <c r="G28" s="2" t="s">
        <v>117</v>
      </c>
      <c r="I28" s="5" t="s">
        <v>146</v>
      </c>
      <c r="K28" s="7">
        <v>23</v>
      </c>
      <c r="L28" s="54"/>
      <c r="M28" s="7">
        <v>23</v>
      </c>
      <c r="O28" s="7">
        <v>2700000</v>
      </c>
      <c r="P28" s="54"/>
      <c r="Q28" s="7">
        <v>2445126000000</v>
      </c>
      <c r="R28" s="54"/>
      <c r="S28" s="7">
        <v>2698531875000</v>
      </c>
      <c r="T28" s="54"/>
      <c r="U28" s="7">
        <v>0</v>
      </c>
      <c r="V28" s="54"/>
      <c r="W28" s="7">
        <v>0</v>
      </c>
      <c r="X28" s="54"/>
      <c r="Y28" s="7">
        <v>0</v>
      </c>
      <c r="Z28" s="54"/>
      <c r="AA28" s="7">
        <v>0</v>
      </c>
      <c r="AB28" s="54"/>
      <c r="AC28" s="7">
        <v>2700000</v>
      </c>
      <c r="AD28" s="54"/>
      <c r="AE28" s="7">
        <v>960490</v>
      </c>
      <c r="AF28" s="54"/>
      <c r="AG28" s="195">
        <v>2445126000000</v>
      </c>
      <c r="AH28" s="54"/>
      <c r="AI28" s="7">
        <v>2591912880618</v>
      </c>
      <c r="AJ28" s="54"/>
      <c r="AK28" s="87">
        <f>AI28/سهام!$AA$1</f>
        <v>8.4143280303520598E-3</v>
      </c>
    </row>
    <row r="29" spans="1:37" x14ac:dyDescent="0.45">
      <c r="A29" s="15" t="s">
        <v>201</v>
      </c>
      <c r="C29" s="5" t="s">
        <v>25</v>
      </c>
      <c r="E29" s="5" t="s">
        <v>25</v>
      </c>
      <c r="G29" s="5" t="s">
        <v>91</v>
      </c>
      <c r="I29" s="5" t="s">
        <v>212</v>
      </c>
      <c r="K29" s="7">
        <v>23</v>
      </c>
      <c r="L29" s="54"/>
      <c r="M29" s="7">
        <v>23</v>
      </c>
      <c r="O29" s="7">
        <v>70000</v>
      </c>
      <c r="P29" s="54"/>
      <c r="Q29" s="7">
        <v>68869127235</v>
      </c>
      <c r="R29" s="54"/>
      <c r="S29" s="7">
        <v>69257420789</v>
      </c>
      <c r="T29" s="54"/>
      <c r="U29" s="7">
        <v>0</v>
      </c>
      <c r="V29" s="54"/>
      <c r="W29" s="7">
        <v>0</v>
      </c>
      <c r="X29" s="54"/>
      <c r="Y29" s="7">
        <v>70000</v>
      </c>
      <c r="Z29" s="54"/>
      <c r="AA29" s="7">
        <v>70000000000</v>
      </c>
      <c r="AB29" s="54"/>
      <c r="AC29" s="7">
        <v>0</v>
      </c>
      <c r="AD29" s="54"/>
      <c r="AE29" s="7">
        <v>0</v>
      </c>
      <c r="AF29" s="54"/>
      <c r="AG29" s="195">
        <v>0</v>
      </c>
      <c r="AH29" s="54"/>
      <c r="AI29" s="7">
        <v>0</v>
      </c>
      <c r="AJ29" s="54"/>
      <c r="AK29" s="87">
        <f>AI29/سهام!$AA$1</f>
        <v>0</v>
      </c>
    </row>
    <row r="30" spans="1:37" x14ac:dyDescent="0.45">
      <c r="A30" s="15" t="s">
        <v>147</v>
      </c>
      <c r="C30" s="5" t="s">
        <v>25</v>
      </c>
      <c r="E30" s="5" t="s">
        <v>25</v>
      </c>
      <c r="G30" s="2" t="s">
        <v>145</v>
      </c>
      <c r="I30" s="5" t="s">
        <v>148</v>
      </c>
      <c r="K30" s="7">
        <v>23</v>
      </c>
      <c r="L30" s="54"/>
      <c r="M30" s="7">
        <v>23</v>
      </c>
      <c r="O30" s="7">
        <v>3200000</v>
      </c>
      <c r="P30" s="54"/>
      <c r="Q30" s="7">
        <v>2956241802034</v>
      </c>
      <c r="R30" s="54"/>
      <c r="S30" s="7">
        <v>2572440474500</v>
      </c>
      <c r="T30" s="54"/>
      <c r="U30" s="7">
        <v>0</v>
      </c>
      <c r="V30" s="54"/>
      <c r="W30" s="7">
        <v>0</v>
      </c>
      <c r="X30" s="54"/>
      <c r="Y30" s="7">
        <v>0</v>
      </c>
      <c r="Z30" s="54"/>
      <c r="AA30" s="7">
        <v>0</v>
      </c>
      <c r="AB30" s="54"/>
      <c r="AC30" s="7">
        <v>3200000</v>
      </c>
      <c r="AD30" s="54"/>
      <c r="AE30" s="7">
        <v>834980</v>
      </c>
      <c r="AF30" s="54"/>
      <c r="AG30" s="195">
        <v>2956241802034</v>
      </c>
      <c r="AH30" s="54"/>
      <c r="AI30" s="7">
        <v>2670483134800</v>
      </c>
      <c r="AJ30" s="54"/>
      <c r="AK30" s="87">
        <f>AI30/سهام!$AA$1</f>
        <v>8.6693967469972967E-3</v>
      </c>
    </row>
    <row r="31" spans="1:37" x14ac:dyDescent="0.45">
      <c r="A31" s="15" t="s">
        <v>153</v>
      </c>
      <c r="C31" s="5" t="s">
        <v>25</v>
      </c>
      <c r="E31" s="5" t="s">
        <v>25</v>
      </c>
      <c r="G31" s="5" t="s">
        <v>155</v>
      </c>
      <c r="I31" s="5" t="s">
        <v>156</v>
      </c>
      <c r="K31" s="7">
        <v>23</v>
      </c>
      <c r="L31" s="54"/>
      <c r="M31" s="7">
        <v>23</v>
      </c>
      <c r="O31" s="7">
        <v>4744704</v>
      </c>
      <c r="P31" s="54"/>
      <c r="Q31" s="7">
        <v>4374996664320</v>
      </c>
      <c r="R31" s="54"/>
      <c r="S31" s="7">
        <v>3922097005003</v>
      </c>
      <c r="T31" s="54"/>
      <c r="U31" s="7">
        <v>0</v>
      </c>
      <c r="V31" s="54"/>
      <c r="W31" s="7">
        <v>0</v>
      </c>
      <c r="X31" s="54"/>
      <c r="Y31" s="7">
        <v>0</v>
      </c>
      <c r="Z31" s="54"/>
      <c r="AA31" s="7">
        <v>0</v>
      </c>
      <c r="AB31" s="54"/>
      <c r="AC31" s="7">
        <v>4744704</v>
      </c>
      <c r="AD31" s="54"/>
      <c r="AE31" s="7">
        <v>806100</v>
      </c>
      <c r="AF31" s="54"/>
      <c r="AG31" s="195">
        <v>4374996664320</v>
      </c>
      <c r="AH31" s="54"/>
      <c r="AI31" s="7">
        <v>3822626210569</v>
      </c>
      <c r="AJ31" s="54"/>
      <c r="AK31" s="87">
        <f>AI31/سهام!$AA$1</f>
        <v>1.2409688270648984E-2</v>
      </c>
    </row>
    <row r="32" spans="1:37" x14ac:dyDescent="0.45">
      <c r="A32" s="15" t="s">
        <v>152</v>
      </c>
      <c r="C32" s="5" t="s">
        <v>25</v>
      </c>
      <c r="E32" s="5" t="s">
        <v>25</v>
      </c>
      <c r="G32" s="2" t="s">
        <v>154</v>
      </c>
      <c r="I32" s="5" t="s">
        <v>159</v>
      </c>
      <c r="K32" s="7">
        <v>23</v>
      </c>
      <c r="L32" s="54"/>
      <c r="M32" s="7">
        <v>23</v>
      </c>
      <c r="O32" s="7">
        <v>3253232</v>
      </c>
      <c r="P32" s="54"/>
      <c r="Q32" s="7">
        <v>3000000421120</v>
      </c>
      <c r="R32" s="54"/>
      <c r="S32" s="7">
        <v>2815129718957</v>
      </c>
      <c r="T32" s="54"/>
      <c r="U32" s="7">
        <v>0</v>
      </c>
      <c r="V32" s="54"/>
      <c r="W32" s="7">
        <v>0</v>
      </c>
      <c r="X32" s="54"/>
      <c r="Y32" s="7">
        <v>0</v>
      </c>
      <c r="Z32" s="54"/>
      <c r="AA32" s="7">
        <v>0</v>
      </c>
      <c r="AB32" s="54"/>
      <c r="AC32" s="7">
        <v>3253232</v>
      </c>
      <c r="AD32" s="54"/>
      <c r="AE32" s="7">
        <v>848900</v>
      </c>
      <c r="AF32" s="54"/>
      <c r="AG32" s="195">
        <v>3000000421120</v>
      </c>
      <c r="AH32" s="54"/>
      <c r="AI32" s="7">
        <v>2760166987474</v>
      </c>
      <c r="AJ32" s="54"/>
      <c r="AK32" s="87">
        <f>AI32/سهام!$AA$1</f>
        <v>8.9605444013292866E-3</v>
      </c>
    </row>
    <row r="33" spans="1:37" x14ac:dyDescent="0.45">
      <c r="A33" s="1" t="s">
        <v>172</v>
      </c>
      <c r="C33" s="5" t="s">
        <v>25</v>
      </c>
      <c r="E33" s="5" t="s">
        <v>25</v>
      </c>
      <c r="G33" s="2" t="s">
        <v>166</v>
      </c>
      <c r="I33" s="5" t="s">
        <v>177</v>
      </c>
      <c r="K33" s="8">
        <v>23</v>
      </c>
      <c r="L33" s="54"/>
      <c r="M33" s="8">
        <v>23</v>
      </c>
      <c r="O33" s="7">
        <v>2503046</v>
      </c>
      <c r="P33" s="54"/>
      <c r="Q33" s="7">
        <v>2268622896290</v>
      </c>
      <c r="R33" s="54"/>
      <c r="S33" s="8">
        <v>1869869419773</v>
      </c>
      <c r="T33" s="54"/>
      <c r="U33" s="8">
        <v>0</v>
      </c>
      <c r="V33" s="54"/>
      <c r="W33" s="8">
        <v>0</v>
      </c>
      <c r="X33" s="54"/>
      <c r="Y33" s="7">
        <v>0</v>
      </c>
      <c r="Z33" s="54"/>
      <c r="AA33" s="7">
        <v>0</v>
      </c>
      <c r="AB33" s="54"/>
      <c r="AC33" s="7">
        <v>2503046</v>
      </c>
      <c r="AD33" s="54"/>
      <c r="AE33" s="7">
        <v>800000</v>
      </c>
      <c r="AF33" s="54"/>
      <c r="AG33" s="195">
        <v>2268622896290</v>
      </c>
      <c r="AH33" s="54"/>
      <c r="AI33" s="7">
        <v>2001347974990</v>
      </c>
      <c r="AJ33" s="54"/>
      <c r="AK33" s="87">
        <f>AI33/سهام!$AA$1</f>
        <v>6.4971313235001422E-3</v>
      </c>
    </row>
    <row r="34" spans="1:37" x14ac:dyDescent="0.45">
      <c r="A34" s="15" t="s">
        <v>182</v>
      </c>
      <c r="C34" s="5" t="s">
        <v>25</v>
      </c>
      <c r="E34" s="5" t="s">
        <v>25</v>
      </c>
      <c r="G34" s="5" t="s">
        <v>186</v>
      </c>
      <c r="I34" s="5" t="s">
        <v>187</v>
      </c>
      <c r="K34" s="7">
        <v>23</v>
      </c>
      <c r="L34" s="54"/>
      <c r="M34" s="7">
        <v>23</v>
      </c>
      <c r="O34" s="7">
        <v>6385595</v>
      </c>
      <c r="P34" s="54"/>
      <c r="Q34" s="7">
        <v>5659999840150</v>
      </c>
      <c r="R34" s="54"/>
      <c r="S34" s="7">
        <v>5385299067476</v>
      </c>
      <c r="T34" s="54"/>
      <c r="U34" s="7">
        <v>0</v>
      </c>
      <c r="V34" s="54"/>
      <c r="W34" s="7">
        <v>0</v>
      </c>
      <c r="X34" s="54"/>
      <c r="Y34" s="7">
        <v>0</v>
      </c>
      <c r="Z34" s="54"/>
      <c r="AA34" s="7">
        <v>0</v>
      </c>
      <c r="AB34" s="54"/>
      <c r="AC34" s="7">
        <v>6385595</v>
      </c>
      <c r="AD34" s="54"/>
      <c r="AE34" s="7">
        <v>788000</v>
      </c>
      <c r="AF34" s="54"/>
      <c r="AG34" s="195">
        <v>5659999840150</v>
      </c>
      <c r="AH34" s="54"/>
      <c r="AI34" s="7">
        <v>5029112792182</v>
      </c>
      <c r="AJ34" s="54"/>
      <c r="AK34" s="87">
        <f>AI34/سهام!$AA$1</f>
        <v>1.6326399336759116E-2</v>
      </c>
    </row>
    <row r="35" spans="1:37" x14ac:dyDescent="0.45">
      <c r="A35" s="15" t="s">
        <v>223</v>
      </c>
      <c r="C35" s="5" t="s">
        <v>25</v>
      </c>
      <c r="E35" s="5" t="s">
        <v>25</v>
      </c>
      <c r="G35" s="2" t="s">
        <v>225</v>
      </c>
      <c r="I35" s="5" t="s">
        <v>226</v>
      </c>
      <c r="K35" s="7">
        <v>23</v>
      </c>
      <c r="L35" s="54"/>
      <c r="M35" s="7">
        <v>23</v>
      </c>
      <c r="O35" s="7">
        <v>5333147</v>
      </c>
      <c r="P35" s="54"/>
      <c r="Q35" s="7">
        <v>4446244653900</v>
      </c>
      <c r="R35" s="54"/>
      <c r="S35" s="7">
        <v>5135197369140</v>
      </c>
      <c r="T35" s="54"/>
      <c r="U35" s="7">
        <v>0</v>
      </c>
      <c r="V35" s="54"/>
      <c r="W35" s="7">
        <v>0</v>
      </c>
      <c r="X35" s="54"/>
      <c r="Y35" s="7">
        <v>0</v>
      </c>
      <c r="Z35" s="54"/>
      <c r="AA35" s="7">
        <v>0</v>
      </c>
      <c r="AB35" s="54"/>
      <c r="AC35" s="7">
        <v>5333147</v>
      </c>
      <c r="AD35" s="54"/>
      <c r="AE35" s="7">
        <v>1000000</v>
      </c>
      <c r="AF35" s="54"/>
      <c r="AG35" s="195">
        <v>4446244653900</v>
      </c>
      <c r="AH35" s="54"/>
      <c r="AI35" s="7">
        <v>5330247101318</v>
      </c>
      <c r="AJ35" s="54"/>
      <c r="AK35" s="87">
        <f>AI35/سهام!$AA$1</f>
        <v>1.7303995025723627E-2</v>
      </c>
    </row>
    <row r="36" spans="1:37" x14ac:dyDescent="0.45">
      <c r="A36" s="1" t="s">
        <v>28</v>
      </c>
      <c r="C36" s="5" t="s">
        <v>25</v>
      </c>
      <c r="E36" s="5" t="s">
        <v>25</v>
      </c>
      <c r="G36" s="2" t="s">
        <v>29</v>
      </c>
      <c r="I36" s="5" t="s">
        <v>30</v>
      </c>
      <c r="K36" s="8">
        <v>23</v>
      </c>
      <c r="L36" s="54"/>
      <c r="M36" s="8">
        <v>23</v>
      </c>
      <c r="O36" s="7">
        <v>500000</v>
      </c>
      <c r="P36" s="54"/>
      <c r="Q36" s="7">
        <v>500000000000</v>
      </c>
      <c r="R36" s="54"/>
      <c r="S36" s="8">
        <v>449755312500</v>
      </c>
      <c r="T36" s="54"/>
      <c r="U36" s="8">
        <v>0</v>
      </c>
      <c r="V36" s="54"/>
      <c r="W36" s="8">
        <v>0</v>
      </c>
      <c r="X36" s="54"/>
      <c r="Y36" s="7">
        <v>0</v>
      </c>
      <c r="Z36" s="54"/>
      <c r="AA36" s="7">
        <v>0</v>
      </c>
      <c r="AB36" s="54"/>
      <c r="AC36" s="7">
        <v>500000</v>
      </c>
      <c r="AD36" s="54"/>
      <c r="AE36" s="7">
        <v>900000</v>
      </c>
      <c r="AF36" s="54"/>
      <c r="AG36" s="195">
        <v>500000000000</v>
      </c>
      <c r="AH36" s="54"/>
      <c r="AI36" s="7">
        <v>449755312500</v>
      </c>
      <c r="AJ36" s="54"/>
      <c r="AK36" s="87">
        <f>AI36/سهام!$AA$1</f>
        <v>1.4600755916866211E-3</v>
      </c>
    </row>
    <row r="37" spans="1:37" x14ac:dyDescent="0.45">
      <c r="A37" s="15" t="s">
        <v>103</v>
      </c>
      <c r="C37" s="5" t="s">
        <v>25</v>
      </c>
      <c r="E37" s="5" t="s">
        <v>25</v>
      </c>
      <c r="G37" s="5" t="s">
        <v>104</v>
      </c>
      <c r="I37" s="5" t="s">
        <v>105</v>
      </c>
      <c r="K37" s="7">
        <v>18</v>
      </c>
      <c r="L37" s="54"/>
      <c r="M37" s="7">
        <v>18</v>
      </c>
      <c r="O37" s="7">
        <v>2650000</v>
      </c>
      <c r="P37" s="54"/>
      <c r="Q37" s="7">
        <v>2014365037500</v>
      </c>
      <c r="R37" s="54"/>
      <c r="S37" s="7">
        <v>2018202005625</v>
      </c>
      <c r="T37" s="54"/>
      <c r="U37" s="7">
        <v>0</v>
      </c>
      <c r="V37" s="54"/>
      <c r="W37" s="7">
        <v>0</v>
      </c>
      <c r="X37" s="54"/>
      <c r="Y37" s="7">
        <v>0</v>
      </c>
      <c r="Z37" s="30"/>
      <c r="AA37" s="30">
        <v>0</v>
      </c>
      <c r="AB37" s="54"/>
      <c r="AC37" s="7">
        <v>2650000</v>
      </c>
      <c r="AD37" s="54"/>
      <c r="AE37" s="7">
        <v>762000</v>
      </c>
      <c r="AF37" s="54"/>
      <c r="AG37" s="195">
        <v>2014365037500</v>
      </c>
      <c r="AH37" s="54"/>
      <c r="AI37" s="7">
        <v>2018202005625</v>
      </c>
      <c r="AJ37" s="54"/>
      <c r="AK37" s="87">
        <f>AI37/سهام!$AA$1</f>
        <v>6.5518458717617641E-3</v>
      </c>
    </row>
    <row r="38" spans="1:37" x14ac:dyDescent="0.45">
      <c r="A38" s="1" t="s">
        <v>248</v>
      </c>
      <c r="C38" s="5" t="s">
        <v>25</v>
      </c>
      <c r="E38" s="5" t="s">
        <v>25</v>
      </c>
      <c r="G38" s="2" t="s">
        <v>225</v>
      </c>
      <c r="I38" s="5" t="s">
        <v>177</v>
      </c>
      <c r="K38" s="8">
        <v>23</v>
      </c>
      <c r="L38" s="54"/>
      <c r="M38" s="8">
        <v>23</v>
      </c>
      <c r="O38" s="7">
        <v>0</v>
      </c>
      <c r="P38" s="54"/>
      <c r="Q38" s="7">
        <v>0</v>
      </c>
      <c r="R38" s="54"/>
      <c r="S38" s="8">
        <v>0</v>
      </c>
      <c r="T38" s="54"/>
      <c r="U38" s="8">
        <v>6257822</v>
      </c>
      <c r="V38" s="54"/>
      <c r="W38" s="8">
        <v>4999999778000</v>
      </c>
      <c r="X38" s="54"/>
      <c r="Y38" s="7">
        <v>0</v>
      </c>
      <c r="Z38" s="54"/>
      <c r="AA38" s="7">
        <v>0</v>
      </c>
      <c r="AB38" s="54"/>
      <c r="AC38" s="7">
        <v>6257822</v>
      </c>
      <c r="AD38" s="54"/>
      <c r="AE38" s="7">
        <v>799070</v>
      </c>
      <c r="AF38" s="54"/>
      <c r="AG38" s="195">
        <v>4999999778000</v>
      </c>
      <c r="AH38" s="54"/>
      <c r="AI38" s="7">
        <v>5000437825540</v>
      </c>
      <c r="AJ38" s="54"/>
      <c r="AK38" s="87">
        <f>AI38/سهام!$AA$1</f>
        <v>1.6233309566115409E-2</v>
      </c>
    </row>
    <row r="39" spans="1:37" x14ac:dyDescent="0.45">
      <c r="A39" s="1" t="s">
        <v>249</v>
      </c>
      <c r="C39" s="5" t="s">
        <v>25</v>
      </c>
      <c r="E39" s="5" t="s">
        <v>25</v>
      </c>
      <c r="G39" s="2" t="s">
        <v>253</v>
      </c>
      <c r="I39" s="5" t="s">
        <v>254</v>
      </c>
      <c r="K39" s="8">
        <v>23</v>
      </c>
      <c r="L39" s="54"/>
      <c r="M39" s="8">
        <v>23</v>
      </c>
      <c r="O39" s="7">
        <v>0</v>
      </c>
      <c r="P39" s="54"/>
      <c r="Q39" s="7">
        <v>0</v>
      </c>
      <c r="R39" s="54"/>
      <c r="S39" s="8">
        <v>0</v>
      </c>
      <c r="T39" s="54"/>
      <c r="U39" s="8">
        <v>36731000</v>
      </c>
      <c r="V39" s="54"/>
      <c r="W39" s="8">
        <v>29873284000000</v>
      </c>
      <c r="X39" s="54"/>
      <c r="Y39" s="7">
        <v>0</v>
      </c>
      <c r="Z39" s="54"/>
      <c r="AA39" s="7">
        <v>0</v>
      </c>
      <c r="AB39" s="54"/>
      <c r="AC39" s="7">
        <v>36731000</v>
      </c>
      <c r="AD39" s="54"/>
      <c r="AE39" s="7">
        <v>815050</v>
      </c>
      <c r="AF39" s="54"/>
      <c r="AG39" s="195">
        <v>29873284000000</v>
      </c>
      <c r="AH39" s="54"/>
      <c r="AI39" s="7">
        <v>29921322979157</v>
      </c>
      <c r="AJ39" s="54"/>
      <c r="AK39" s="87">
        <f>AI39/سهام!$AA$1</f>
        <v>9.7135913992876174E-2</v>
      </c>
    </row>
    <row r="40" spans="1:37" x14ac:dyDescent="0.45">
      <c r="A40" s="1" t="s">
        <v>250</v>
      </c>
      <c r="C40" s="5" t="s">
        <v>157</v>
      </c>
      <c r="E40" s="5" t="s">
        <v>157</v>
      </c>
      <c r="G40" s="2" t="s">
        <v>228</v>
      </c>
      <c r="I40" s="5" t="s">
        <v>229</v>
      </c>
      <c r="K40" s="8">
        <v>23</v>
      </c>
      <c r="L40" s="54"/>
      <c r="M40" s="8">
        <v>23</v>
      </c>
      <c r="O40" s="7">
        <v>12500000</v>
      </c>
      <c r="P40" s="54"/>
      <c r="Q40" s="7">
        <v>12500000000000</v>
      </c>
      <c r="R40" s="54"/>
      <c r="S40" s="8">
        <v>12500000000000</v>
      </c>
      <c r="T40" s="54"/>
      <c r="U40" s="8">
        <v>0</v>
      </c>
      <c r="V40" s="54"/>
      <c r="W40" s="8">
        <v>0</v>
      </c>
      <c r="X40" s="54"/>
      <c r="Y40" s="7">
        <v>0</v>
      </c>
      <c r="Z40" s="54"/>
      <c r="AA40" s="7">
        <v>0</v>
      </c>
      <c r="AB40" s="54"/>
      <c r="AC40" s="7">
        <v>12500000</v>
      </c>
      <c r="AD40" s="54"/>
      <c r="AE40" s="7">
        <v>1000000</v>
      </c>
      <c r="AF40" s="54"/>
      <c r="AG40" s="195">
        <v>12500000000000</v>
      </c>
      <c r="AH40" s="54"/>
      <c r="AI40" s="7">
        <v>12500000000000</v>
      </c>
      <c r="AJ40" s="54"/>
      <c r="AK40" s="87">
        <f>AI40/سهام!$AA$1</f>
        <v>4.0579720547676161E-2</v>
      </c>
    </row>
    <row r="41" spans="1:37" x14ac:dyDescent="0.45">
      <c r="A41" s="1" t="s">
        <v>250</v>
      </c>
      <c r="C41" s="5" t="s">
        <v>157</v>
      </c>
      <c r="E41" s="5" t="s">
        <v>157</v>
      </c>
      <c r="G41" s="2" t="s">
        <v>228</v>
      </c>
      <c r="I41" s="5" t="s">
        <v>229</v>
      </c>
      <c r="K41" s="8">
        <v>23</v>
      </c>
      <c r="L41" s="54"/>
      <c r="M41" s="8">
        <v>23</v>
      </c>
      <c r="O41" s="7">
        <v>2500000</v>
      </c>
      <c r="P41" s="54"/>
      <c r="Q41" s="7">
        <v>2500000000000</v>
      </c>
      <c r="R41" s="54"/>
      <c r="S41" s="8">
        <v>2500000000000</v>
      </c>
      <c r="T41" s="54"/>
      <c r="U41" s="8">
        <v>0</v>
      </c>
      <c r="V41" s="54"/>
      <c r="W41" s="8">
        <v>0</v>
      </c>
      <c r="X41" s="54"/>
      <c r="Y41" s="7">
        <v>0</v>
      </c>
      <c r="Z41" s="54"/>
      <c r="AA41" s="7">
        <v>0</v>
      </c>
      <c r="AB41" s="54"/>
      <c r="AC41" s="7">
        <v>2500000</v>
      </c>
      <c r="AD41" s="54"/>
      <c r="AE41" s="7">
        <v>1000000</v>
      </c>
      <c r="AF41" s="54"/>
      <c r="AG41" s="195">
        <v>2500000000000</v>
      </c>
      <c r="AH41" s="54"/>
      <c r="AI41" s="7">
        <v>2500000000000</v>
      </c>
      <c r="AJ41" s="54"/>
      <c r="AK41" s="87">
        <f>AI41/سهام!$AA$1</f>
        <v>8.1159441095352315E-3</v>
      </c>
    </row>
    <row r="42" spans="1:37" x14ac:dyDescent="0.45">
      <c r="A42" s="15" t="s">
        <v>251</v>
      </c>
      <c r="C42" s="5" t="s">
        <v>157</v>
      </c>
      <c r="E42" s="5" t="s">
        <v>157</v>
      </c>
      <c r="G42" s="2" t="s">
        <v>228</v>
      </c>
      <c r="I42" s="5" t="s">
        <v>229</v>
      </c>
      <c r="K42" s="7">
        <v>23</v>
      </c>
      <c r="L42" s="54"/>
      <c r="M42" s="7">
        <v>23</v>
      </c>
      <c r="O42" s="7">
        <v>26000000</v>
      </c>
      <c r="P42" s="54"/>
      <c r="Q42" s="7">
        <v>26000000000000</v>
      </c>
      <c r="R42" s="54"/>
      <c r="S42" s="7">
        <v>26000000000000</v>
      </c>
      <c r="T42" s="54"/>
      <c r="U42" s="7">
        <v>0</v>
      </c>
      <c r="V42" s="54"/>
      <c r="W42" s="7">
        <v>0</v>
      </c>
      <c r="X42" s="54"/>
      <c r="Y42" s="7">
        <v>0</v>
      </c>
      <c r="Z42" s="54"/>
      <c r="AA42" s="7">
        <v>0</v>
      </c>
      <c r="AB42" s="54"/>
      <c r="AC42" s="7">
        <v>26000000</v>
      </c>
      <c r="AD42" s="54"/>
      <c r="AE42" s="7">
        <v>1000000</v>
      </c>
      <c r="AF42" s="54"/>
      <c r="AG42" s="195">
        <v>26000000000000</v>
      </c>
      <c r="AH42" s="54"/>
      <c r="AI42" s="7">
        <v>26000000000000</v>
      </c>
      <c r="AJ42" s="54"/>
      <c r="AK42" s="87">
        <f>AI42/سهام!$AA$1</f>
        <v>8.4405818739166416E-2</v>
      </c>
    </row>
    <row r="43" spans="1:37" x14ac:dyDescent="0.45">
      <c r="A43" s="15" t="s">
        <v>252</v>
      </c>
      <c r="C43" s="5" t="s">
        <v>157</v>
      </c>
      <c r="E43" s="5" t="s">
        <v>157</v>
      </c>
      <c r="G43" s="2" t="s">
        <v>91</v>
      </c>
      <c r="I43" s="5" t="s">
        <v>149</v>
      </c>
      <c r="K43" s="7">
        <v>23</v>
      </c>
      <c r="L43" s="54"/>
      <c r="M43" s="7">
        <v>23</v>
      </c>
      <c r="O43" s="7">
        <v>5000000</v>
      </c>
      <c r="P43" s="54"/>
      <c r="Q43" s="7">
        <v>5000000000000</v>
      </c>
      <c r="R43" s="54"/>
      <c r="S43" s="7">
        <v>5000000000000</v>
      </c>
      <c r="T43" s="54"/>
      <c r="U43" s="7">
        <v>0</v>
      </c>
      <c r="V43" s="54"/>
      <c r="W43" s="7">
        <v>0</v>
      </c>
      <c r="X43" s="54"/>
      <c r="Y43" s="7">
        <v>0</v>
      </c>
      <c r="Z43" s="54"/>
      <c r="AA43" s="7">
        <v>0</v>
      </c>
      <c r="AB43" s="54"/>
      <c r="AC43" s="7">
        <v>5000000</v>
      </c>
      <c r="AD43" s="54"/>
      <c r="AE43" s="7">
        <v>1000000</v>
      </c>
      <c r="AF43" s="54"/>
      <c r="AG43" s="195">
        <v>5000000000000</v>
      </c>
      <c r="AH43" s="54"/>
      <c r="AI43" s="7">
        <v>5000000000000</v>
      </c>
      <c r="AJ43" s="54"/>
      <c r="AK43" s="87">
        <f>AI43/سهام!$AA$1</f>
        <v>1.6231888219070463E-2</v>
      </c>
    </row>
    <row r="44" spans="1:37" x14ac:dyDescent="0.45">
      <c r="A44" s="1" t="s">
        <v>250</v>
      </c>
      <c r="C44" s="5" t="s">
        <v>157</v>
      </c>
      <c r="E44" s="5" t="s">
        <v>157</v>
      </c>
      <c r="G44" s="2" t="s">
        <v>91</v>
      </c>
      <c r="I44" s="5" t="s">
        <v>149</v>
      </c>
      <c r="K44" s="8">
        <v>23</v>
      </c>
      <c r="L44" s="54"/>
      <c r="M44" s="8">
        <v>23</v>
      </c>
      <c r="O44" s="7">
        <v>5000000</v>
      </c>
      <c r="P44" s="54"/>
      <c r="Q44" s="7">
        <v>5000000000000</v>
      </c>
      <c r="R44" s="54"/>
      <c r="S44" s="8">
        <v>5000000000000</v>
      </c>
      <c r="T44" s="54"/>
      <c r="U44" s="7">
        <v>0</v>
      </c>
      <c r="V44" s="54"/>
      <c r="W44" s="7">
        <v>0</v>
      </c>
      <c r="X44" s="54"/>
      <c r="Y44" s="7">
        <v>0</v>
      </c>
      <c r="Z44" s="54"/>
      <c r="AA44" s="7">
        <v>0</v>
      </c>
      <c r="AB44" s="54"/>
      <c r="AC44" s="7">
        <v>5000000</v>
      </c>
      <c r="AD44" s="54"/>
      <c r="AE44" s="7">
        <v>1000000</v>
      </c>
      <c r="AF44" s="54"/>
      <c r="AG44" s="195">
        <v>5000000000000</v>
      </c>
      <c r="AH44" s="54"/>
      <c r="AI44" s="7">
        <v>5000000000000</v>
      </c>
      <c r="AJ44" s="54"/>
      <c r="AK44" s="87">
        <f>AI44/سهام!$AA$1</f>
        <v>1.6231888219070463E-2</v>
      </c>
    </row>
    <row r="45" spans="1:37" ht="21" x14ac:dyDescent="0.45">
      <c r="A45" s="90" t="s">
        <v>11</v>
      </c>
      <c r="C45" s="2"/>
      <c r="E45" s="2"/>
      <c r="G45" s="2"/>
      <c r="I45" s="2"/>
      <c r="K45" s="2"/>
      <c r="M45" s="2"/>
      <c r="O45" s="7"/>
      <c r="Q45" s="74">
        <f>SUM(Q10:Q44)</f>
        <v>123280216942565</v>
      </c>
      <c r="S45" s="74">
        <f>SUM(S10:S44)</f>
        <v>122288123275324</v>
      </c>
      <c r="U45" s="2"/>
      <c r="W45" s="74">
        <f>SUM(W10:W44)</f>
        <v>34873283778000</v>
      </c>
      <c r="Y45" s="2"/>
      <c r="AA45" s="74">
        <f>SUM(AA10:AA44)</f>
        <v>114974862648</v>
      </c>
      <c r="AC45" s="2"/>
      <c r="AE45" s="2"/>
      <c r="AG45" s="197">
        <f>SUM(AG10:AG44)</f>
        <v>158041064411327</v>
      </c>
      <c r="AI45" s="74">
        <f>SUM(AI10:AI44)</f>
        <v>157062162509268</v>
      </c>
      <c r="AK45" s="175">
        <f>SUM(AK10:AK44)</f>
        <v>0.50988309305918367</v>
      </c>
    </row>
    <row r="48" spans="1:37" x14ac:dyDescent="0.45">
      <c r="O48" s="4">
        <v>118467907</v>
      </c>
      <c r="Q48" s="4">
        <v>123280216942565</v>
      </c>
      <c r="S48" s="4">
        <v>122288123275324</v>
      </c>
      <c r="AG48" s="198">
        <f>51000000000000+14999961955400+92041102455927</f>
        <v>158041064411327</v>
      </c>
      <c r="AI48" s="4">
        <f>-3141436526568+AG48+2162534624509</f>
        <v>157062162509268</v>
      </c>
    </row>
    <row r="49" spans="15:35" x14ac:dyDescent="0.45">
      <c r="O49" s="4">
        <v>118467907</v>
      </c>
      <c r="Q49" s="4">
        <f>Q45-Q48</f>
        <v>0</v>
      </c>
      <c r="S49" s="4">
        <f>S45-S48</f>
        <v>0</v>
      </c>
      <c r="AG49" s="198">
        <f>AG45-AG48</f>
        <v>0</v>
      </c>
      <c r="AI49" s="4">
        <f>AI45-AI48</f>
        <v>0</v>
      </c>
    </row>
    <row r="51" spans="15:35" x14ac:dyDescent="0.45">
      <c r="V51" s="4">
        <v>0</v>
      </c>
    </row>
  </sheetData>
  <sortState xmlns:xlrd2="http://schemas.microsoft.com/office/spreadsheetml/2017/richdata2" ref="A10:AK44">
    <sortCondition descending="1" ref="AI10:AI44"/>
  </sortState>
  <mergeCells count="25">
    <mergeCell ref="A2:AK2"/>
    <mergeCell ref="A1:AK1"/>
    <mergeCell ref="Y7:AA7"/>
    <mergeCell ref="O7:O8"/>
    <mergeCell ref="M7:M8"/>
    <mergeCell ref="K7:K8"/>
    <mergeCell ref="I7:I8"/>
    <mergeCell ref="G7:G8"/>
    <mergeCell ref="S7:S8"/>
    <mergeCell ref="Q7:Q8"/>
    <mergeCell ref="U7:W7"/>
    <mergeCell ref="A7:B8"/>
    <mergeCell ref="E7:E8"/>
    <mergeCell ref="C7:C8"/>
    <mergeCell ref="AK7:AK8"/>
    <mergeCell ref="AC6:AK6"/>
    <mergeCell ref="AI7:AI8"/>
    <mergeCell ref="AG7:AG8"/>
    <mergeCell ref="AE7:AE8"/>
    <mergeCell ref="AC7:AC8"/>
    <mergeCell ref="A3:AK3"/>
    <mergeCell ref="U6:AA6"/>
    <mergeCell ref="O6:S6"/>
    <mergeCell ref="A6:N6"/>
    <mergeCell ref="A4:AK4"/>
  </mergeCells>
  <phoneticPr fontId="19" type="noConversion"/>
  <pageMargins left="0.39" right="0.39" top="0.39" bottom="0.39" header="0" footer="0"/>
  <pageSetup paperSize="9" scale="4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  <pageSetUpPr fitToPage="1"/>
  </sheetPr>
  <dimension ref="A1:T23"/>
  <sheetViews>
    <sheetView rightToLeft="1" view="pageBreakPreview" zoomScale="115" zoomScaleNormal="100" zoomScaleSheetLayoutView="115" workbookViewId="0">
      <selection activeCell="A6" sqref="A6:M7"/>
    </sheetView>
  </sheetViews>
  <sheetFormatPr defaultRowHeight="18.75" x14ac:dyDescent="0.45"/>
  <cols>
    <col min="1" max="1" width="33" style="58" customWidth="1"/>
    <col min="2" max="2" width="0.85546875" style="58" customWidth="1"/>
    <col min="3" max="3" width="14.28515625" style="68" customWidth="1"/>
    <col min="4" max="4" width="0.85546875" style="68" customWidth="1"/>
    <col min="5" max="5" width="14.28515625" style="68" customWidth="1"/>
    <col min="6" max="6" width="0.85546875" style="68" customWidth="1"/>
    <col min="7" max="7" width="13" style="68" customWidth="1"/>
    <col min="8" max="8" width="0.85546875" style="68" customWidth="1"/>
    <col min="9" max="9" width="12.140625" style="68" customWidth="1"/>
    <col min="10" max="10" width="0.85546875" style="68" customWidth="1"/>
    <col min="11" max="11" width="18.85546875" style="68" customWidth="1"/>
    <col min="12" max="12" width="0.85546875" style="68" customWidth="1"/>
    <col min="13" max="13" width="18.7109375" style="68" customWidth="1"/>
    <col min="14" max="14" width="0.85546875" style="68" customWidth="1"/>
    <col min="15" max="15" width="24.7109375" style="68" bestFit="1" customWidth="1"/>
    <col min="16" max="16" width="9.140625" style="68"/>
    <col min="17" max="16384" width="9.140625" style="58"/>
  </cols>
  <sheetData>
    <row r="1" spans="1:20" ht="21" x14ac:dyDescent="0.45">
      <c r="A1" s="242" t="s">
        <v>0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</row>
    <row r="2" spans="1:20" ht="21" x14ac:dyDescent="0.45">
      <c r="A2" s="242" t="s">
        <v>1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</row>
    <row r="3" spans="1:20" ht="21" x14ac:dyDescent="0.45">
      <c r="A3" s="242" t="str">
        <f>سهام!A3</f>
        <v>برای ماه منتهی به 1405/05/31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</row>
    <row r="4" spans="1:20" ht="4.5" customHeight="1" x14ac:dyDescent="0.45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</row>
    <row r="5" spans="1:20" x14ac:dyDescent="0.45">
      <c r="A5" s="243" t="s">
        <v>31</v>
      </c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</row>
    <row r="6" spans="1:20" x14ac:dyDescent="0.45">
      <c r="A6" s="243" t="s">
        <v>137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</row>
    <row r="7" spans="1:20" ht="12" customHeight="1" x14ac:dyDescent="0.45"/>
    <row r="8" spans="1:20" ht="21" x14ac:dyDescent="0.45">
      <c r="A8" s="241" t="s">
        <v>32</v>
      </c>
      <c r="C8" s="237" t="str">
        <f>سهام!Q6</f>
        <v>1405/05/31</v>
      </c>
      <c r="D8" s="237"/>
      <c r="E8" s="237"/>
      <c r="F8" s="237"/>
      <c r="G8" s="237"/>
      <c r="H8" s="237"/>
      <c r="I8" s="237"/>
      <c r="J8" s="237"/>
      <c r="K8" s="237"/>
      <c r="L8" s="237"/>
      <c r="M8" s="237"/>
    </row>
    <row r="9" spans="1:20" ht="42" x14ac:dyDescent="0.45">
      <c r="A9" s="237"/>
      <c r="C9" s="6" t="s">
        <v>6</v>
      </c>
      <c r="D9" s="70"/>
      <c r="E9" s="6" t="s">
        <v>33</v>
      </c>
      <c r="F9" s="70"/>
      <c r="G9" s="6" t="s">
        <v>34</v>
      </c>
      <c r="H9" s="70"/>
      <c r="I9" s="6" t="s">
        <v>35</v>
      </c>
      <c r="J9" s="70"/>
      <c r="K9" s="6" t="s">
        <v>36</v>
      </c>
      <c r="L9" s="70"/>
      <c r="M9" s="6" t="s">
        <v>37</v>
      </c>
    </row>
    <row r="10" spans="1:20" x14ac:dyDescent="0.45">
      <c r="A10" s="52"/>
      <c r="C10" s="65"/>
      <c r="D10" s="69"/>
      <c r="E10" s="65" t="s">
        <v>120</v>
      </c>
      <c r="F10" s="69"/>
      <c r="G10" s="65" t="s">
        <v>120</v>
      </c>
      <c r="H10" s="69"/>
      <c r="I10" s="52"/>
      <c r="J10" s="69"/>
      <c r="K10" s="65" t="s">
        <v>120</v>
      </c>
      <c r="L10" s="69"/>
      <c r="M10" s="65"/>
    </row>
    <row r="11" spans="1:20" customFormat="1" ht="21.75" customHeight="1" x14ac:dyDescent="0.45">
      <c r="A11" s="52" t="s">
        <v>193</v>
      </c>
      <c r="B11" s="64"/>
      <c r="C11" s="52">
        <v>10877447426</v>
      </c>
      <c r="D11" s="69"/>
      <c r="E11" s="52">
        <v>1453</v>
      </c>
      <c r="F11" s="69"/>
      <c r="G11" s="52">
        <v>1376</v>
      </c>
      <c r="H11" s="69"/>
      <c r="I11" s="113" t="s">
        <v>218</v>
      </c>
      <c r="J11" s="69"/>
      <c r="K11" s="52">
        <v>14967367658176</v>
      </c>
      <c r="L11" s="69"/>
      <c r="M11" s="52" t="s">
        <v>38</v>
      </c>
      <c r="O11" s="134"/>
      <c r="P11" s="134"/>
      <c r="Q11" s="134"/>
      <c r="R11" s="134"/>
      <c r="S11" s="134"/>
      <c r="T11" s="134"/>
    </row>
    <row r="12" spans="1:20" customFormat="1" ht="21.75" customHeight="1" x14ac:dyDescent="0.45">
      <c r="A12" s="52" t="s">
        <v>87</v>
      </c>
      <c r="B12" s="64"/>
      <c r="C12" s="52">
        <v>1499971</v>
      </c>
      <c r="D12" s="69"/>
      <c r="E12" s="52">
        <v>1000000</v>
      </c>
      <c r="F12" s="69"/>
      <c r="G12" s="52">
        <v>900000</v>
      </c>
      <c r="H12" s="69"/>
      <c r="I12" s="113" t="s">
        <v>218</v>
      </c>
      <c r="J12" s="69"/>
      <c r="K12" s="52">
        <v>1349239851691</v>
      </c>
      <c r="L12" s="69"/>
      <c r="M12" s="52" t="s">
        <v>38</v>
      </c>
      <c r="O12" s="134"/>
      <c r="P12" s="134"/>
      <c r="Q12" s="134"/>
      <c r="R12" s="134"/>
      <c r="S12" s="134"/>
      <c r="T12" s="134"/>
    </row>
    <row r="13" spans="1:20" customFormat="1" ht="21.75" customHeight="1" x14ac:dyDescent="0.45">
      <c r="A13" s="52" t="s">
        <v>28</v>
      </c>
      <c r="B13" s="64"/>
      <c r="C13" s="52">
        <v>500000</v>
      </c>
      <c r="D13" s="69"/>
      <c r="E13" s="52">
        <v>1000000</v>
      </c>
      <c r="F13" s="69"/>
      <c r="G13" s="52">
        <v>900000</v>
      </c>
      <c r="H13" s="69"/>
      <c r="I13" s="113" t="s">
        <v>218</v>
      </c>
      <c r="J13" s="69"/>
      <c r="K13" s="52">
        <v>449755312500</v>
      </c>
      <c r="L13" s="69"/>
      <c r="M13" s="52" t="s">
        <v>38</v>
      </c>
      <c r="O13" s="134"/>
      <c r="P13" s="134"/>
      <c r="Q13" s="134"/>
      <c r="R13" s="134"/>
      <c r="S13" s="134"/>
      <c r="T13" s="134"/>
    </row>
    <row r="14" spans="1:20" customFormat="1" ht="21.75" customHeight="1" x14ac:dyDescent="0.45">
      <c r="A14" s="52" t="s">
        <v>84</v>
      </c>
      <c r="B14" s="64"/>
      <c r="C14" s="52">
        <v>1500000</v>
      </c>
      <c r="D14" s="69"/>
      <c r="E14" s="52">
        <v>1000000</v>
      </c>
      <c r="F14" s="69"/>
      <c r="G14" s="52">
        <v>900000</v>
      </c>
      <c r="H14" s="69"/>
      <c r="I14" s="113" t="s">
        <v>232</v>
      </c>
      <c r="J14" s="69"/>
      <c r="K14" s="52">
        <v>1349265937500</v>
      </c>
      <c r="L14" s="69"/>
      <c r="M14" s="52" t="s">
        <v>38</v>
      </c>
      <c r="O14" s="134"/>
      <c r="P14" s="134"/>
      <c r="Q14" s="134"/>
      <c r="R14" s="134"/>
      <c r="S14" s="134"/>
      <c r="T14" s="134"/>
    </row>
    <row r="15" spans="1:20" x14ac:dyDescent="0.45">
      <c r="A15" s="52" t="s">
        <v>103</v>
      </c>
      <c r="C15" s="68">
        <v>2650000</v>
      </c>
      <c r="E15" s="68">
        <v>845619</v>
      </c>
      <c r="G15" s="68">
        <v>762000</v>
      </c>
      <c r="I15" s="113" t="s">
        <v>233</v>
      </c>
      <c r="K15" s="68">
        <v>2018202005625</v>
      </c>
      <c r="M15" s="52" t="s">
        <v>38</v>
      </c>
      <c r="O15" s="132"/>
      <c r="P15" s="132"/>
      <c r="Q15" s="133"/>
      <c r="R15" s="133"/>
      <c r="S15" s="133"/>
      <c r="T15" s="133"/>
    </row>
    <row r="16" spans="1:20" x14ac:dyDescent="0.45">
      <c r="A16" s="52" t="s">
        <v>108</v>
      </c>
      <c r="C16" s="68">
        <v>500000</v>
      </c>
      <c r="E16" s="68">
        <v>1000000</v>
      </c>
      <c r="G16" s="68">
        <v>900000</v>
      </c>
      <c r="I16" s="113" t="s">
        <v>217</v>
      </c>
      <c r="K16" s="68">
        <v>449755312500</v>
      </c>
      <c r="M16" s="52" t="s">
        <v>38</v>
      </c>
      <c r="O16" s="132"/>
      <c r="P16" s="132"/>
      <c r="Q16" s="133"/>
      <c r="R16" s="133"/>
      <c r="S16" s="133"/>
      <c r="T16" s="133"/>
    </row>
    <row r="17" spans="1:13" x14ac:dyDescent="0.45">
      <c r="A17" s="52" t="s">
        <v>114</v>
      </c>
      <c r="C17" s="68">
        <v>2000000</v>
      </c>
      <c r="E17" s="68">
        <v>1000000</v>
      </c>
      <c r="G17" s="68">
        <v>900000</v>
      </c>
      <c r="I17" s="113" t="s">
        <v>218</v>
      </c>
      <c r="K17" s="68">
        <v>1799021250000</v>
      </c>
      <c r="M17" s="52" t="s">
        <v>38</v>
      </c>
    </row>
    <row r="18" spans="1:13" x14ac:dyDescent="0.45">
      <c r="A18" s="52" t="s">
        <v>171</v>
      </c>
      <c r="C18" s="68">
        <v>4197560</v>
      </c>
      <c r="E18" s="68">
        <v>2789610.5260000001</v>
      </c>
      <c r="G18" s="68">
        <v>2731404.7050000001</v>
      </c>
      <c r="I18" s="113" t="s">
        <v>218</v>
      </c>
      <c r="K18" s="68">
        <v>11456922838048</v>
      </c>
      <c r="M18" s="68" t="s">
        <v>38</v>
      </c>
    </row>
    <row r="19" spans="1:13" x14ac:dyDescent="0.45">
      <c r="A19" s="52" t="s">
        <v>169</v>
      </c>
      <c r="C19" s="68">
        <v>5000000</v>
      </c>
      <c r="E19" s="68">
        <v>1000000</v>
      </c>
      <c r="G19" s="68">
        <v>900000</v>
      </c>
      <c r="I19" s="68" t="s">
        <v>234</v>
      </c>
      <c r="K19" s="68">
        <v>4497553125000</v>
      </c>
      <c r="M19" s="68" t="s">
        <v>38</v>
      </c>
    </row>
    <row r="20" spans="1:13" x14ac:dyDescent="0.45">
      <c r="A20" s="52" t="s">
        <v>170</v>
      </c>
      <c r="C20" s="68">
        <v>5000000</v>
      </c>
      <c r="E20" s="68">
        <v>1000000</v>
      </c>
      <c r="G20" s="68">
        <v>900000</v>
      </c>
      <c r="I20" s="68" t="s">
        <v>235</v>
      </c>
      <c r="K20" s="68">
        <v>4497553125000</v>
      </c>
      <c r="M20" s="68" t="s">
        <v>38</v>
      </c>
    </row>
    <row r="21" spans="1:13" x14ac:dyDescent="0.45">
      <c r="A21" s="52" t="s">
        <v>181</v>
      </c>
      <c r="C21" s="68">
        <v>4000000</v>
      </c>
      <c r="E21" s="68">
        <v>1000000</v>
      </c>
      <c r="G21" s="68">
        <v>900000</v>
      </c>
      <c r="I21" s="68" t="s">
        <v>236</v>
      </c>
      <c r="K21" s="68">
        <v>3598042500000</v>
      </c>
      <c r="M21" s="68" t="s">
        <v>38</v>
      </c>
    </row>
    <row r="22" spans="1:13" x14ac:dyDescent="0.45">
      <c r="A22" s="52" t="s">
        <v>203</v>
      </c>
      <c r="C22" s="68">
        <v>3999997</v>
      </c>
      <c r="E22" s="68">
        <v>1000000</v>
      </c>
      <c r="G22" s="68">
        <v>900000</v>
      </c>
      <c r="I22" s="68" t="s">
        <v>237</v>
      </c>
      <c r="K22" s="68">
        <v>3598039801468</v>
      </c>
      <c r="M22" s="68" t="s">
        <v>38</v>
      </c>
    </row>
    <row r="23" spans="1:13" x14ac:dyDescent="0.45">
      <c r="A23" s="52" t="s">
        <v>202</v>
      </c>
      <c r="C23" s="68">
        <v>2000000</v>
      </c>
      <c r="E23" s="68">
        <v>1000000</v>
      </c>
      <c r="G23" s="68">
        <v>900000</v>
      </c>
      <c r="I23" s="68" t="s">
        <v>238</v>
      </c>
      <c r="K23" s="68">
        <v>1799021250000</v>
      </c>
      <c r="M23" s="68" t="s">
        <v>38</v>
      </c>
    </row>
  </sheetData>
  <mergeCells count="7">
    <mergeCell ref="C8:M8"/>
    <mergeCell ref="A8:A9"/>
    <mergeCell ref="A1:M1"/>
    <mergeCell ref="A2:M2"/>
    <mergeCell ref="A3:M3"/>
    <mergeCell ref="A5:M5"/>
    <mergeCell ref="A6:M6"/>
  </mergeCells>
  <pageMargins left="0.39" right="0.39" top="0.39" bottom="0.39" header="0" footer="0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N13"/>
  <sheetViews>
    <sheetView rightToLeft="1" view="pageBreakPreview" zoomScale="85" zoomScaleNormal="100" zoomScaleSheetLayoutView="85" workbookViewId="0">
      <selection activeCell="C14" sqref="C14"/>
    </sheetView>
  </sheetViews>
  <sheetFormatPr defaultRowHeight="18.75" x14ac:dyDescent="0.45"/>
  <cols>
    <col min="1" max="1" width="26" style="3" customWidth="1"/>
    <col min="2" max="2" width="0.85546875" style="3" customWidth="1"/>
    <col min="3" max="3" width="25.5703125" style="49" bestFit="1" customWidth="1"/>
    <col min="4" max="4" width="0.85546875" style="49" customWidth="1"/>
    <col min="5" max="5" width="25.85546875" style="49" bestFit="1" customWidth="1"/>
    <col min="6" max="6" width="0.85546875" style="49" customWidth="1"/>
    <col min="7" max="7" width="24.7109375" style="49" bestFit="1" customWidth="1"/>
    <col min="8" max="8" width="0.85546875" style="49" customWidth="1"/>
    <col min="9" max="9" width="25.28515625" style="49" bestFit="1" customWidth="1"/>
    <col min="10" max="10" width="0.85546875" style="49" customWidth="1"/>
    <col min="11" max="11" width="11.140625" style="49" customWidth="1"/>
    <col min="12" max="12" width="1.42578125" style="49" customWidth="1"/>
    <col min="13" max="13" width="12.42578125" style="49" bestFit="1" customWidth="1"/>
    <col min="14" max="14" width="9.140625" style="49"/>
    <col min="15" max="16384" width="9.140625" style="3"/>
  </cols>
  <sheetData>
    <row r="1" spans="1:14" ht="21" x14ac:dyDescent="0.45">
      <c r="A1" s="244" t="s">
        <v>0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</row>
    <row r="2" spans="1:14" ht="21" x14ac:dyDescent="0.45">
      <c r="A2" s="244" t="s">
        <v>1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</row>
    <row r="3" spans="1:14" ht="21" x14ac:dyDescent="0.45">
      <c r="A3" s="244" t="str">
        <f>سهام!A3</f>
        <v>برای ماه منتهی به 1405/05/31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</row>
    <row r="5" spans="1:14" ht="21" x14ac:dyDescent="0.45">
      <c r="A5" s="246" t="s">
        <v>130</v>
      </c>
      <c r="B5" s="246"/>
      <c r="C5" s="246"/>
      <c r="D5" s="246"/>
      <c r="E5" s="246"/>
      <c r="F5" s="246"/>
      <c r="G5" s="246"/>
      <c r="H5" s="246"/>
      <c r="I5" s="246"/>
      <c r="J5" s="246"/>
      <c r="K5" s="246"/>
    </row>
    <row r="6" spans="1:14" ht="21" x14ac:dyDescent="0.45">
      <c r="C6" s="40" t="str">
        <f>سهام!C6</f>
        <v>1405/04/31</v>
      </c>
      <c r="D6" s="51"/>
      <c r="E6" s="245" t="s">
        <v>2</v>
      </c>
      <c r="F6" s="245"/>
      <c r="G6" s="245"/>
      <c r="H6" s="51"/>
      <c r="I6" s="245" t="str">
        <f>سهام!Q6</f>
        <v>1405/05/31</v>
      </c>
      <c r="J6" s="245"/>
      <c r="K6" s="245"/>
    </row>
    <row r="7" spans="1:14" ht="36.75" customHeight="1" x14ac:dyDescent="0.45">
      <c r="A7" s="38" t="s">
        <v>79</v>
      </c>
      <c r="B7" s="39"/>
      <c r="C7" s="40" t="s">
        <v>39</v>
      </c>
      <c r="D7" s="39"/>
      <c r="E7" s="40" t="s">
        <v>40</v>
      </c>
      <c r="F7" s="39"/>
      <c r="G7" s="40" t="s">
        <v>41</v>
      </c>
      <c r="H7" s="39"/>
      <c r="I7" s="40" t="s">
        <v>39</v>
      </c>
      <c r="J7" s="39"/>
      <c r="K7" s="41" t="s">
        <v>119</v>
      </c>
    </row>
    <row r="8" spans="1:14" ht="18.75" customHeight="1" x14ac:dyDescent="0.45">
      <c r="C8" s="46" t="s">
        <v>120</v>
      </c>
      <c r="E8" s="46" t="s">
        <v>120</v>
      </c>
      <c r="G8" s="46" t="s">
        <v>120</v>
      </c>
      <c r="I8" s="46" t="s">
        <v>120</v>
      </c>
    </row>
    <row r="9" spans="1:14" ht="21.75" customHeight="1" x14ac:dyDescent="0.45">
      <c r="A9" s="76" t="s">
        <v>118</v>
      </c>
      <c r="C9" s="30">
        <v>104924177474677</v>
      </c>
      <c r="D9" s="30"/>
      <c r="E9" s="30">
        <v>134084548046721</v>
      </c>
      <c r="F9" s="30"/>
      <c r="G9" s="30">
        <v>-134162081844393</v>
      </c>
      <c r="H9" s="30"/>
      <c r="I9" s="30">
        <f>C9+E9+G9</f>
        <v>104846643677005</v>
      </c>
      <c r="J9" s="30"/>
      <c r="K9" s="107">
        <f>I9/سهام!$AA$1</f>
        <v>0.34037180006197126</v>
      </c>
    </row>
    <row r="10" spans="1:14" s="42" customFormat="1" ht="21" x14ac:dyDescent="0.55000000000000004">
      <c r="A10" s="32" t="s">
        <v>143</v>
      </c>
      <c r="C10" s="80">
        <f>SUM(C9)</f>
        <v>104924177474677</v>
      </c>
      <c r="D10" s="43"/>
      <c r="E10" s="80">
        <f>SUM(E9)</f>
        <v>134084548046721</v>
      </c>
      <c r="F10" s="43"/>
      <c r="G10" s="80">
        <f>SUM(G9)</f>
        <v>-134162081844393</v>
      </c>
      <c r="H10" s="43"/>
      <c r="I10" s="80">
        <f>SUM(I9)</f>
        <v>104846643677005</v>
      </c>
      <c r="J10" s="43"/>
      <c r="K10" s="81">
        <f>SUM(K9)</f>
        <v>0.34037180006197126</v>
      </c>
      <c r="L10" s="39"/>
      <c r="M10" s="39"/>
      <c r="N10" s="39"/>
    </row>
    <row r="12" spans="1:14" x14ac:dyDescent="0.45">
      <c r="C12" s="49">
        <v>104924177474677</v>
      </c>
      <c r="I12" s="49">
        <v>104846643677005</v>
      </c>
    </row>
    <row r="13" spans="1:14" x14ac:dyDescent="0.45">
      <c r="C13" s="49">
        <f>C10-C12</f>
        <v>0</v>
      </c>
      <c r="I13" s="49">
        <f>I10-I12</f>
        <v>0</v>
      </c>
    </row>
  </sheetData>
  <sortState xmlns:xlrd2="http://schemas.microsoft.com/office/spreadsheetml/2017/richdata2" ref="A9:K9">
    <sortCondition descending="1" ref="I9"/>
  </sortState>
  <mergeCells count="6">
    <mergeCell ref="A1:K1"/>
    <mergeCell ref="I6:K6"/>
    <mergeCell ref="A5:K5"/>
    <mergeCell ref="E6:G6"/>
    <mergeCell ref="A3:K3"/>
    <mergeCell ref="A2:K2"/>
  </mergeCells>
  <pageMargins left="0.7" right="0.7" top="0.75" bottom="0.75" header="0.3" footer="0.3"/>
  <pageSetup scale="6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0FB8E-9468-4226-9C0A-8E086653D716}">
  <sheetPr>
    <tabColor rgb="FF00B0F0"/>
  </sheetPr>
  <dimension ref="A1:N14"/>
  <sheetViews>
    <sheetView rightToLeft="1" view="pageBreakPreview" topLeftCell="B1" zoomScale="98" zoomScaleNormal="100" zoomScaleSheetLayoutView="98" workbookViewId="0">
      <selection activeCell="I19" sqref="G19:I19"/>
    </sheetView>
  </sheetViews>
  <sheetFormatPr defaultRowHeight="18.75" x14ac:dyDescent="0.45"/>
  <cols>
    <col min="1" max="1" width="26" style="3" customWidth="1"/>
    <col min="2" max="2" width="0.85546875" style="3" customWidth="1"/>
    <col min="3" max="3" width="25.5703125" style="49" bestFit="1" customWidth="1"/>
    <col min="4" max="4" width="0.85546875" style="49" customWidth="1"/>
    <col min="5" max="5" width="25.85546875" style="49" bestFit="1" customWidth="1"/>
    <col min="6" max="6" width="0.85546875" style="49" customWidth="1"/>
    <col min="7" max="7" width="24.7109375" style="49" bestFit="1" customWidth="1"/>
    <col min="8" max="8" width="0.85546875" style="49" customWidth="1"/>
    <col min="9" max="9" width="25.28515625" style="49" bestFit="1" customWidth="1"/>
    <col min="10" max="10" width="0.85546875" style="49" customWidth="1"/>
    <col min="11" max="11" width="11.140625" style="49" customWidth="1"/>
    <col min="12" max="12" width="1.42578125" style="49" customWidth="1"/>
    <col min="13" max="13" width="12.42578125" style="49" bestFit="1" customWidth="1"/>
    <col min="14" max="14" width="9.140625" style="49"/>
    <col min="15" max="16384" width="9.140625" style="3"/>
  </cols>
  <sheetData>
    <row r="1" spans="1:14" ht="21" x14ac:dyDescent="0.45">
      <c r="A1" s="244" t="s">
        <v>0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</row>
    <row r="2" spans="1:14" ht="21" x14ac:dyDescent="0.45">
      <c r="A2" s="244" t="s">
        <v>1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</row>
    <row r="3" spans="1:14" ht="21" x14ac:dyDescent="0.45">
      <c r="A3" s="244" t="str">
        <f>سهام!A3</f>
        <v>برای ماه منتهی به 1405/05/31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</row>
    <row r="5" spans="1:14" ht="21" x14ac:dyDescent="0.45">
      <c r="A5" s="246" t="s">
        <v>230</v>
      </c>
      <c r="B5" s="246"/>
      <c r="C5" s="246"/>
      <c r="D5" s="246"/>
      <c r="E5" s="246"/>
      <c r="F5" s="246"/>
      <c r="G5" s="246"/>
      <c r="H5" s="246"/>
      <c r="I5" s="246"/>
      <c r="J5" s="246"/>
      <c r="K5" s="246"/>
    </row>
    <row r="6" spans="1:14" ht="21" x14ac:dyDescent="0.45">
      <c r="C6" s="178" t="str">
        <f>سهام!C6</f>
        <v>1405/04/31</v>
      </c>
      <c r="D6" s="51"/>
      <c r="E6" s="245" t="s">
        <v>2</v>
      </c>
      <c r="F6" s="245"/>
      <c r="G6" s="245"/>
      <c r="H6" s="51"/>
      <c r="I6" s="245" t="str">
        <f>سهام!Q6</f>
        <v>1405/05/31</v>
      </c>
      <c r="J6" s="245"/>
      <c r="K6" s="245"/>
    </row>
    <row r="7" spans="1:14" ht="36.75" customHeight="1" x14ac:dyDescent="0.45">
      <c r="A7" s="38" t="s">
        <v>79</v>
      </c>
      <c r="B7" s="177"/>
      <c r="C7" s="178" t="s">
        <v>39</v>
      </c>
      <c r="D7" s="177"/>
      <c r="E7" s="178" t="s">
        <v>40</v>
      </c>
      <c r="F7" s="177"/>
      <c r="G7" s="178" t="s">
        <v>41</v>
      </c>
      <c r="H7" s="177"/>
      <c r="I7" s="178" t="s">
        <v>39</v>
      </c>
      <c r="J7" s="177"/>
      <c r="K7" s="41" t="s">
        <v>119</v>
      </c>
    </row>
    <row r="8" spans="1:14" ht="18.75" customHeight="1" x14ac:dyDescent="0.45">
      <c r="C8" s="46" t="s">
        <v>120</v>
      </c>
      <c r="E8" s="46" t="s">
        <v>120</v>
      </c>
      <c r="G8" s="46" t="s">
        <v>120</v>
      </c>
      <c r="I8" s="46" t="s">
        <v>120</v>
      </c>
    </row>
    <row r="9" spans="1:14" ht="21.75" customHeight="1" x14ac:dyDescent="0.45">
      <c r="A9" s="76" t="s">
        <v>231</v>
      </c>
      <c r="C9" s="30">
        <v>0</v>
      </c>
      <c r="D9" s="30"/>
      <c r="E9" s="30">
        <v>12632000000000</v>
      </c>
      <c r="F9" s="30"/>
      <c r="G9" s="30">
        <v>0</v>
      </c>
      <c r="H9" s="30"/>
      <c r="I9" s="30">
        <v>12632000000000</v>
      </c>
      <c r="J9" s="30"/>
      <c r="K9" s="107">
        <f>I9/سهام!$AA$1</f>
        <v>4.1008242396659622E-2</v>
      </c>
    </row>
    <row r="10" spans="1:14" s="42" customFormat="1" ht="21" x14ac:dyDescent="0.55000000000000004">
      <c r="A10" s="158" t="s">
        <v>143</v>
      </c>
      <c r="C10" s="80">
        <f>SUM(C9)</f>
        <v>0</v>
      </c>
      <c r="D10" s="43"/>
      <c r="E10" s="80">
        <f>SUM(E9)</f>
        <v>12632000000000</v>
      </c>
      <c r="F10" s="43"/>
      <c r="G10" s="80">
        <f>SUM(G9)</f>
        <v>0</v>
      </c>
      <c r="H10" s="43"/>
      <c r="I10" s="80">
        <f>SUM(I9)</f>
        <v>12632000000000</v>
      </c>
      <c r="J10" s="43"/>
      <c r="K10" s="81">
        <f>SUM(K9)</f>
        <v>4.1008242396659622E-2</v>
      </c>
      <c r="L10" s="177"/>
      <c r="M10" s="177"/>
      <c r="N10" s="177"/>
    </row>
    <row r="13" spans="1:14" x14ac:dyDescent="0.45">
      <c r="I13" s="49">
        <v>12632000000000</v>
      </c>
    </row>
    <row r="14" spans="1:14" x14ac:dyDescent="0.45">
      <c r="I14" s="49">
        <f>I10-I13</f>
        <v>0</v>
      </c>
    </row>
  </sheetData>
  <mergeCells count="6">
    <mergeCell ref="E6:G6"/>
    <mergeCell ref="I6:K6"/>
    <mergeCell ref="A1:K1"/>
    <mergeCell ref="A2:K2"/>
    <mergeCell ref="A3:K3"/>
    <mergeCell ref="A5:K5"/>
  </mergeCells>
  <pageMargins left="0.7" right="0.7" top="0.75" bottom="0.75" header="0.3" footer="0.3"/>
  <pageSetup scale="3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0.59999389629810485"/>
    <pageSetUpPr fitToPage="1"/>
  </sheetPr>
  <dimension ref="A1:M19"/>
  <sheetViews>
    <sheetView rightToLeft="1" view="pageBreakPreview" zoomScaleNormal="100" zoomScaleSheetLayoutView="100" workbookViewId="0">
      <selection activeCell="E19" sqref="E19"/>
    </sheetView>
  </sheetViews>
  <sheetFormatPr defaultRowHeight="18.75" x14ac:dyDescent="0.45"/>
  <cols>
    <col min="1" max="1" width="53.5703125" style="58" customWidth="1"/>
    <col min="2" max="2" width="0.85546875" style="3" customWidth="1"/>
    <col min="3" max="3" width="11.7109375" style="3" customWidth="1"/>
    <col min="4" max="4" width="0.85546875" style="3" customWidth="1"/>
    <col min="5" max="5" width="20.7109375" style="49" customWidth="1"/>
    <col min="6" max="6" width="0.85546875" style="49" customWidth="1"/>
    <col min="7" max="7" width="14.140625" style="105" bestFit="1" customWidth="1"/>
    <col min="8" max="8" width="1" style="49" customWidth="1"/>
    <col min="9" max="9" width="10.7109375" style="95" bestFit="1" customWidth="1"/>
    <col min="10" max="10" width="8.7109375" style="3" customWidth="1"/>
    <col min="11" max="11" width="28" style="92" customWidth="1"/>
    <col min="12" max="12" width="1.42578125" style="131" customWidth="1"/>
    <col min="13" max="13" width="13.42578125" style="3" customWidth="1"/>
    <col min="14" max="16384" width="9.140625" style="3"/>
  </cols>
  <sheetData>
    <row r="1" spans="1:13" ht="21" x14ac:dyDescent="0.45">
      <c r="A1" s="227" t="s">
        <v>0</v>
      </c>
      <c r="B1" s="227"/>
      <c r="C1" s="227"/>
      <c r="D1" s="227"/>
      <c r="E1" s="227"/>
      <c r="F1" s="227"/>
      <c r="G1" s="227"/>
      <c r="H1" s="227"/>
      <c r="I1" s="227"/>
      <c r="K1" s="135">
        <v>308035635319717</v>
      </c>
      <c r="L1" s="171"/>
      <c r="M1" s="137"/>
    </row>
    <row r="2" spans="1:13" ht="21" x14ac:dyDescent="0.45">
      <c r="A2" s="227" t="s">
        <v>42</v>
      </c>
      <c r="B2" s="227"/>
      <c r="C2" s="227"/>
      <c r="D2" s="227"/>
      <c r="E2" s="227"/>
      <c r="F2" s="227"/>
      <c r="G2" s="227"/>
      <c r="H2" s="227"/>
      <c r="I2" s="227"/>
      <c r="K2" s="135"/>
      <c r="L2" s="136"/>
      <c r="M2" s="137"/>
    </row>
    <row r="3" spans="1:13" ht="21" x14ac:dyDescent="0.45">
      <c r="A3" s="227" t="str">
        <f>'صورت وضعیت'!B12</f>
        <v>برای ماه منتهی به 1405/05/31</v>
      </c>
      <c r="B3" s="227"/>
      <c r="C3" s="227"/>
      <c r="D3" s="227"/>
      <c r="E3" s="227"/>
      <c r="F3" s="227"/>
      <c r="G3" s="227"/>
      <c r="H3" s="227"/>
      <c r="I3" s="227"/>
      <c r="K3" s="135"/>
      <c r="L3" s="136"/>
      <c r="M3" s="137"/>
    </row>
    <row r="4" spans="1:13" x14ac:dyDescent="0.45">
      <c r="K4" s="135"/>
      <c r="L4" s="136"/>
      <c r="M4" s="137"/>
    </row>
    <row r="5" spans="1:13" ht="21" x14ac:dyDescent="0.45">
      <c r="A5" s="59" t="s">
        <v>135</v>
      </c>
      <c r="B5" s="23"/>
      <c r="C5" s="23"/>
      <c r="D5" s="23"/>
      <c r="E5" s="67"/>
      <c r="F5" s="67"/>
      <c r="G5" s="101"/>
      <c r="H5" s="67"/>
      <c r="I5" s="106"/>
      <c r="K5" s="135"/>
      <c r="L5" s="136"/>
      <c r="M5" s="137"/>
    </row>
    <row r="6" spans="1:13" x14ac:dyDescent="0.45">
      <c r="K6" s="135"/>
      <c r="L6" s="136"/>
      <c r="M6" s="137"/>
    </row>
    <row r="7" spans="1:13" ht="42" x14ac:dyDescent="0.45">
      <c r="A7" s="60" t="s">
        <v>43</v>
      </c>
      <c r="C7" s="36" t="s">
        <v>44</v>
      </c>
      <c r="E7" s="36" t="s">
        <v>39</v>
      </c>
      <c r="G7" s="102" t="s">
        <v>45</v>
      </c>
      <c r="I7" s="102" t="s">
        <v>129</v>
      </c>
      <c r="K7" s="135"/>
      <c r="L7" s="136"/>
      <c r="M7" s="137"/>
    </row>
    <row r="8" spans="1:13" ht="21" x14ac:dyDescent="0.45">
      <c r="A8" s="45"/>
      <c r="C8" s="18"/>
      <c r="E8" s="12" t="s">
        <v>120</v>
      </c>
      <c r="G8" s="94"/>
      <c r="I8" s="94"/>
      <c r="K8" s="135"/>
      <c r="L8" s="136"/>
      <c r="M8" s="172"/>
    </row>
    <row r="9" spans="1:13" ht="21" x14ac:dyDescent="0.45">
      <c r="A9" s="62" t="s">
        <v>126</v>
      </c>
      <c r="B9" s="24"/>
      <c r="C9" s="2" t="s">
        <v>46</v>
      </c>
      <c r="D9" s="24"/>
      <c r="E9" s="35">
        <f>'درآمد سرمایه گذاری در سهام'!S12</f>
        <v>243935090860</v>
      </c>
      <c r="G9" s="103">
        <f t="shared" ref="G9:G14" si="0">E9/$E$15</f>
        <v>6.5593008803784764E-3</v>
      </c>
      <c r="H9" s="88"/>
      <c r="I9" s="103">
        <f t="shared" ref="I9:I14" si="1">E9/$K$1</f>
        <v>7.9190542550966339E-4</v>
      </c>
      <c r="K9" s="135">
        <f>'درآمد سرمایه گذاری در سهام'!I12</f>
        <v>-494479059870</v>
      </c>
      <c r="M9" s="173">
        <f>K9/$K$15</f>
        <v>-5.7702765013927335E-2</v>
      </c>
    </row>
    <row r="10" spans="1:13" ht="42" x14ac:dyDescent="0.45">
      <c r="A10" s="61" t="s">
        <v>125</v>
      </c>
      <c r="C10" s="5" t="s">
        <v>47</v>
      </c>
      <c r="E10" s="35">
        <f>'درآمد سرمایه گذاری در صندوق'!S25</f>
        <v>2397741087499</v>
      </c>
      <c r="G10" s="103">
        <f t="shared" si="0"/>
        <v>6.4474140111224154E-2</v>
      </c>
      <c r="H10" s="88"/>
      <c r="I10" s="103">
        <f t="shared" si="1"/>
        <v>7.7839730621112437E-3</v>
      </c>
      <c r="K10" s="135">
        <f>'درآمد سرمایه گذاری در صندوق'!I25</f>
        <v>1906208873039</v>
      </c>
      <c r="M10" s="173">
        <f>K10/$K$15</f>
        <v>0.22244323692362278</v>
      </c>
    </row>
    <row r="11" spans="1:13" ht="27.75" customHeight="1" x14ac:dyDescent="0.45">
      <c r="A11" s="61" t="s">
        <v>127</v>
      </c>
      <c r="C11" s="5" t="s">
        <v>48</v>
      </c>
      <c r="E11" s="9">
        <f>'درآمد سرمایه گذاری در اوراق'!S50</f>
        <v>16727325713357</v>
      </c>
      <c r="G11" s="103">
        <f t="shared" si="0"/>
        <v>0.4497899908175601</v>
      </c>
      <c r="H11" s="88"/>
      <c r="I11" s="103">
        <f t="shared" si="1"/>
        <v>5.4303216236638786E-2</v>
      </c>
      <c r="K11" s="135">
        <f>'درآمد سرمایه گذاری در اوراق'!I50</f>
        <v>3586666201426</v>
      </c>
      <c r="M11" s="173">
        <f>K11/$K$15</f>
        <v>0.41854261140742821</v>
      </c>
    </row>
    <row r="12" spans="1:13" ht="30" customHeight="1" x14ac:dyDescent="0.45">
      <c r="A12" s="62" t="s">
        <v>128</v>
      </c>
      <c r="C12" s="5" t="s">
        <v>49</v>
      </c>
      <c r="E12" s="9">
        <f>'درآمد سپرده و گواهی سپرده بانکی'!G11</f>
        <v>17913072148088</v>
      </c>
      <c r="G12" s="103">
        <f t="shared" si="0"/>
        <v>0.48167415969960287</v>
      </c>
      <c r="H12" s="88"/>
      <c r="I12" s="103">
        <f t="shared" si="1"/>
        <v>5.815259695358177E-2</v>
      </c>
      <c r="K12" s="135">
        <f>'درآمد سپرده و گواهی سپرده بانکی'!C11</f>
        <v>3571021061877</v>
      </c>
      <c r="M12" s="173">
        <f>K12/$K$15</f>
        <v>0.4167169166828763</v>
      </c>
    </row>
    <row r="13" spans="1:13" ht="30" customHeight="1" x14ac:dyDescent="0.45">
      <c r="A13" s="62" t="s">
        <v>165</v>
      </c>
      <c r="C13" s="2" t="s">
        <v>51</v>
      </c>
      <c r="E13" s="9">
        <f>'درآمد گواهی سپرده کالایی'!S11</f>
        <v>-97941056024</v>
      </c>
      <c r="G13" s="103">
        <f t="shared" si="0"/>
        <v>-2.6335893402565989E-3</v>
      </c>
      <c r="H13" s="88"/>
      <c r="I13" s="103">
        <f t="shared" si="1"/>
        <v>-3.179536546878572E-4</v>
      </c>
      <c r="K13" s="135">
        <f>'درآمد گواهی سپرده کالایی'!I11</f>
        <v>0</v>
      </c>
      <c r="M13" s="173">
        <f t="shared" ref="M13" si="2">K13/$K$15</f>
        <v>0</v>
      </c>
    </row>
    <row r="14" spans="1:13" ht="23.25" customHeight="1" x14ac:dyDescent="0.45">
      <c r="A14" s="79" t="s">
        <v>50</v>
      </c>
      <c r="C14" s="150" t="s">
        <v>162</v>
      </c>
      <c r="E14" s="9">
        <f>'سایر درآمدها'!E10</f>
        <v>5057649281</v>
      </c>
      <c r="G14" s="103">
        <f t="shared" si="0"/>
        <v>1.3599783149095414E-4</v>
      </c>
      <c r="H14" s="88"/>
      <c r="I14" s="103">
        <f t="shared" si="1"/>
        <v>1.6419039556090821E-5</v>
      </c>
      <c r="K14" s="135">
        <f>'سایر درآمدها'!C10</f>
        <v>0</v>
      </c>
      <c r="M14" s="173">
        <f>K14/$K$15</f>
        <v>0</v>
      </c>
    </row>
    <row r="15" spans="1:13" ht="21" x14ac:dyDescent="0.45">
      <c r="A15" s="32" t="s">
        <v>143</v>
      </c>
      <c r="C15" s="1"/>
      <c r="E15" s="33">
        <f>SUM(E9:E14)</f>
        <v>37189190633061</v>
      </c>
      <c r="G15" s="104">
        <f>SUM(G9:G14)</f>
        <v>0.99999999999999989</v>
      </c>
      <c r="H15" s="82"/>
      <c r="I15" s="104">
        <f>SUM(I9:I14)</f>
        <v>0.12073015706270969</v>
      </c>
      <c r="K15" s="135">
        <f>SUM(K9:K14)</f>
        <v>8569417076472</v>
      </c>
      <c r="M15" s="173">
        <f>SUM(M9:M14)</f>
        <v>1</v>
      </c>
    </row>
    <row r="16" spans="1:13" x14ac:dyDescent="0.45">
      <c r="K16" s="135">
        <f>8572041016812-24468382</f>
        <v>8572016548430</v>
      </c>
      <c r="L16" s="136"/>
      <c r="M16" s="137"/>
    </row>
    <row r="17" spans="5:13" x14ac:dyDescent="0.45">
      <c r="K17" s="135">
        <f>K15-K16</f>
        <v>-2599471958</v>
      </c>
      <c r="L17" s="136"/>
      <c r="M17" s="137"/>
    </row>
    <row r="18" spans="5:13" x14ac:dyDescent="0.45">
      <c r="E18" s="49">
        <f>37208611967648-5828389803-921707376-12671237408</f>
        <v>37189190633061</v>
      </c>
      <c r="K18" s="135"/>
      <c r="L18" s="136"/>
      <c r="M18" s="137"/>
    </row>
    <row r="19" spans="5:13" x14ac:dyDescent="0.45">
      <c r="E19" s="49">
        <f>E15-E18</f>
        <v>0</v>
      </c>
    </row>
  </sheetData>
  <mergeCells count="3">
    <mergeCell ref="A3:I3"/>
    <mergeCell ref="A2:I2"/>
    <mergeCell ref="A1:I1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W19"/>
  <sheetViews>
    <sheetView rightToLeft="1" view="pageBreakPreview" zoomScale="85" zoomScaleNormal="100" zoomScaleSheetLayoutView="85" workbookViewId="0">
      <selection activeCell="E12" sqref="E12"/>
    </sheetView>
  </sheetViews>
  <sheetFormatPr defaultRowHeight="18.75" x14ac:dyDescent="0.45"/>
  <cols>
    <col min="1" max="1" width="26.28515625" style="16" bestFit="1" customWidth="1"/>
    <col min="2" max="2" width="0.85546875" style="16" customWidth="1"/>
    <col min="3" max="3" width="17.140625" style="9" customWidth="1"/>
    <col min="4" max="4" width="0.85546875" style="9" customWidth="1"/>
    <col min="5" max="5" width="22.140625" style="9" bestFit="1" customWidth="1"/>
    <col min="6" max="6" width="0.85546875" style="9" customWidth="1"/>
    <col min="7" max="7" width="21" style="9" bestFit="1" customWidth="1"/>
    <col min="8" max="8" width="0.85546875" style="9" customWidth="1"/>
    <col min="9" max="9" width="23.42578125" style="9" customWidth="1"/>
    <col min="10" max="10" width="0.85546875" style="9" customWidth="1"/>
    <col min="11" max="11" width="15.5703125" style="123" customWidth="1"/>
    <col min="12" max="12" width="0.85546875" style="9" customWidth="1"/>
    <col min="13" max="13" width="19.140625" style="9" bestFit="1" customWidth="1"/>
    <col min="14" max="14" width="1" style="9" customWidth="1"/>
    <col min="15" max="15" width="19.28515625" style="9" bestFit="1" customWidth="1"/>
    <col min="16" max="16" width="1.140625" style="9" customWidth="1"/>
    <col min="17" max="17" width="21.42578125" style="9" bestFit="1" customWidth="1"/>
    <col min="18" max="18" width="0.85546875" style="9" customWidth="1"/>
    <col min="19" max="19" width="22.7109375" style="9" customWidth="1"/>
    <col min="20" max="20" width="0.85546875" style="9" customWidth="1"/>
    <col min="21" max="21" width="11.5703125" style="119" customWidth="1"/>
    <col min="22" max="22" width="0.28515625" style="16" customWidth="1"/>
    <col min="23" max="23" width="21.7109375" style="16" bestFit="1" customWidth="1"/>
    <col min="24" max="24" width="9.140625" style="16"/>
    <col min="25" max="25" width="15.28515625" style="16" bestFit="1" customWidth="1"/>
    <col min="26" max="16384" width="9.140625" style="16"/>
  </cols>
  <sheetData>
    <row r="1" spans="1:23" ht="21" x14ac:dyDescent="0.45">
      <c r="A1" s="227" t="s">
        <v>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</row>
    <row r="2" spans="1:23" ht="21" x14ac:dyDescent="0.45">
      <c r="A2" s="227" t="s">
        <v>42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</row>
    <row r="3" spans="1:23" ht="21" x14ac:dyDescent="0.45">
      <c r="A3" s="227" t="str">
        <f>سهام!A3</f>
        <v>برای ماه منتهی به 1405/05/31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27"/>
    </row>
    <row r="5" spans="1:23" ht="21" x14ac:dyDescent="0.45">
      <c r="A5" s="234" t="s">
        <v>138</v>
      </c>
      <c r="B5" s="234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34"/>
    </row>
    <row r="6" spans="1:23" ht="21" x14ac:dyDescent="0.45">
      <c r="C6" s="224" t="str">
        <f>'صورت وضعیت'!B23</f>
        <v>طی مرداد ماه</v>
      </c>
      <c r="D6" s="224"/>
      <c r="E6" s="224"/>
      <c r="F6" s="224"/>
      <c r="G6" s="224"/>
      <c r="H6" s="224"/>
      <c r="I6" s="224"/>
      <c r="J6" s="224"/>
      <c r="K6" s="224"/>
      <c r="M6" s="224" t="str">
        <f>'صورت وضعیت'!B24</f>
        <v>از ابتدای سال مالی تا پایان مرداد ماه 1405</v>
      </c>
      <c r="N6" s="224"/>
      <c r="O6" s="224"/>
      <c r="P6" s="224"/>
      <c r="Q6" s="224"/>
      <c r="R6" s="224"/>
      <c r="S6" s="224"/>
      <c r="T6" s="224"/>
      <c r="U6" s="224"/>
    </row>
    <row r="7" spans="1:23" ht="21" x14ac:dyDescent="0.45">
      <c r="A7" s="223" t="s">
        <v>53</v>
      </c>
      <c r="C7" s="233" t="s">
        <v>54</v>
      </c>
      <c r="D7" s="66"/>
      <c r="E7" s="233" t="s">
        <v>55</v>
      </c>
      <c r="F7" s="66"/>
      <c r="G7" s="233" t="s">
        <v>56</v>
      </c>
      <c r="H7" s="66"/>
      <c r="I7" s="235" t="s">
        <v>11</v>
      </c>
      <c r="J7" s="235"/>
      <c r="K7" s="235"/>
      <c r="M7" s="233" t="s">
        <v>54</v>
      </c>
      <c r="N7" s="66"/>
      <c r="O7" s="233" t="s">
        <v>55</v>
      </c>
      <c r="P7" s="66"/>
      <c r="Q7" s="233" t="s">
        <v>56</v>
      </c>
      <c r="R7" s="66"/>
      <c r="S7" s="235" t="s">
        <v>11</v>
      </c>
      <c r="T7" s="235"/>
      <c r="U7" s="235"/>
    </row>
    <row r="8" spans="1:23" ht="42" x14ac:dyDescent="0.45">
      <c r="A8" s="224"/>
      <c r="C8" s="224"/>
      <c r="E8" s="224"/>
      <c r="G8" s="224"/>
      <c r="I8" s="145" t="s">
        <v>39</v>
      </c>
      <c r="J8" s="66"/>
      <c r="K8" s="93" t="s">
        <v>45</v>
      </c>
      <c r="M8" s="224"/>
      <c r="O8" s="224"/>
      <c r="Q8" s="224"/>
      <c r="S8" s="33" t="s">
        <v>39</v>
      </c>
      <c r="T8" s="66"/>
      <c r="U8" s="99" t="s">
        <v>45</v>
      </c>
    </row>
    <row r="9" spans="1:23" ht="21" x14ac:dyDescent="0.45">
      <c r="A9" s="144"/>
      <c r="C9" s="12" t="s">
        <v>120</v>
      </c>
      <c r="E9" s="12" t="s">
        <v>120</v>
      </c>
      <c r="G9" s="12" t="s">
        <v>120</v>
      </c>
      <c r="I9" s="12" t="s">
        <v>120</v>
      </c>
      <c r="J9" s="12"/>
      <c r="K9" s="94"/>
      <c r="M9" s="12" t="s">
        <v>120</v>
      </c>
      <c r="O9" s="12" t="s">
        <v>120</v>
      </c>
      <c r="Q9" s="12" t="s">
        <v>120</v>
      </c>
      <c r="S9" s="12" t="s">
        <v>120</v>
      </c>
      <c r="T9" s="12"/>
      <c r="U9" s="100"/>
      <c r="W9" s="139"/>
    </row>
    <row r="10" spans="1:23" x14ac:dyDescent="0.45">
      <c r="A10" s="148" t="s">
        <v>113</v>
      </c>
      <c r="B10" s="120"/>
      <c r="C10" s="30">
        <v>0</v>
      </c>
      <c r="D10" s="16"/>
      <c r="E10" s="46">
        <v>66775907514</v>
      </c>
      <c r="F10" s="46"/>
      <c r="G10" s="46">
        <v>0</v>
      </c>
      <c r="H10" s="30"/>
      <c r="I10" s="46">
        <f>C10+E10+G10</f>
        <v>66775907514</v>
      </c>
      <c r="J10" s="30"/>
      <c r="K10" s="119">
        <f>I10/درآمد!$K$15</f>
        <v>7.7923512087348908E-3</v>
      </c>
      <c r="L10" s="30"/>
      <c r="M10" s="30">
        <v>12144350623</v>
      </c>
      <c r="N10" s="30"/>
      <c r="O10" s="30">
        <v>161902492137</v>
      </c>
      <c r="Q10" s="30">
        <v>160730161290</v>
      </c>
      <c r="R10" s="9">
        <v>-146868018401</v>
      </c>
      <c r="S10" s="46">
        <f>M10+O10+Q10</f>
        <v>334777004050</v>
      </c>
      <c r="T10" s="30"/>
      <c r="U10" s="119">
        <f>S10/درآمد!$E$15</f>
        <v>9.0019975791671286E-3</v>
      </c>
      <c r="W10" s="139"/>
    </row>
    <row r="11" spans="1:23" x14ac:dyDescent="0.45">
      <c r="A11" s="148" t="s">
        <v>193</v>
      </c>
      <c r="B11" s="120"/>
      <c r="C11" s="30">
        <v>0</v>
      </c>
      <c r="D11" s="16"/>
      <c r="E11" s="46">
        <v>-561254967384</v>
      </c>
      <c r="F11" s="46"/>
      <c r="G11" s="46">
        <v>0</v>
      </c>
      <c r="H11" s="30"/>
      <c r="I11" s="46">
        <f>C11+E11+G11</f>
        <v>-561254967384</v>
      </c>
      <c r="J11" s="30"/>
      <c r="K11" s="119">
        <f>I11/درآمد!$K$15</f>
        <v>-6.5495116222662228E-2</v>
      </c>
      <c r="L11" s="30"/>
      <c r="M11" s="30">
        <v>92451267256</v>
      </c>
      <c r="N11" s="30"/>
      <c r="O11" s="30">
        <v>-183293180446</v>
      </c>
      <c r="Q11" s="30">
        <v>0</v>
      </c>
      <c r="R11" s="9">
        <v>0</v>
      </c>
      <c r="S11" s="46">
        <f>M11+O11+Q11</f>
        <v>-90841913190</v>
      </c>
      <c r="T11" s="30"/>
      <c r="U11" s="119">
        <f>S11/درآمد!$E$15</f>
        <v>-2.4426966987886531E-3</v>
      </c>
      <c r="W11" s="139"/>
    </row>
    <row r="12" spans="1:23" ht="21" x14ac:dyDescent="0.45">
      <c r="A12" s="146" t="s">
        <v>143</v>
      </c>
      <c r="B12" s="17"/>
      <c r="C12" s="75">
        <f>SUM(C10:C11)</f>
        <v>0</v>
      </c>
      <c r="D12" s="30"/>
      <c r="E12" s="75">
        <f>SUM(E10:E11)</f>
        <v>-494479059870</v>
      </c>
      <c r="F12" s="30"/>
      <c r="G12" s="75">
        <f>SUM(G10:G11)</f>
        <v>0</v>
      </c>
      <c r="H12" s="30"/>
      <c r="I12" s="75">
        <f>SUM(I10:I11)</f>
        <v>-494479059870</v>
      </c>
      <c r="J12" s="30"/>
      <c r="K12" s="121">
        <f>SUM(K10:K11)</f>
        <v>-5.7702765013927335E-2</v>
      </c>
      <c r="L12" s="30"/>
      <c r="M12" s="75">
        <f>SUM(M10:M11)</f>
        <v>104595617879</v>
      </c>
      <c r="O12" s="75">
        <f>SUM(O10:O11)</f>
        <v>-21390688309</v>
      </c>
      <c r="P12" s="30"/>
      <c r="Q12" s="75">
        <f>SUM(Q10:Q11)</f>
        <v>160730161290</v>
      </c>
      <c r="R12" s="30"/>
      <c r="S12" s="75">
        <f>SUM(S10:S11)</f>
        <v>243935090860</v>
      </c>
      <c r="T12" s="30"/>
      <c r="U12" s="98">
        <f>SUM(U10:U11)</f>
        <v>6.5593008803784755E-3</v>
      </c>
      <c r="W12" s="139"/>
    </row>
    <row r="13" spans="1:23" x14ac:dyDescent="0.45">
      <c r="K13" s="122"/>
      <c r="W13" s="139"/>
    </row>
    <row r="14" spans="1:23" x14ac:dyDescent="0.45">
      <c r="E14" s="9">
        <v>-494479059870</v>
      </c>
      <c r="I14" s="9">
        <f>C14+E14+G14</f>
        <v>-494479059870</v>
      </c>
      <c r="M14" s="9">
        <f>110424007682-5828389803</f>
        <v>104595617879</v>
      </c>
      <c r="O14" s="9">
        <v>-21390688309</v>
      </c>
      <c r="Q14" s="9">
        <f>160730161290</f>
        <v>160730161290</v>
      </c>
      <c r="S14" s="9">
        <f>M14+O14+Q14</f>
        <v>243935090860</v>
      </c>
      <c r="W14" s="139"/>
    </row>
    <row r="15" spans="1:23" x14ac:dyDescent="0.45">
      <c r="E15" s="9">
        <f>E12-E14</f>
        <v>0</v>
      </c>
      <c r="I15" s="9">
        <f>I12-I14</f>
        <v>0</v>
      </c>
      <c r="M15" s="9">
        <f>M12-M14</f>
        <v>0</v>
      </c>
      <c r="O15" s="9">
        <f>O12-O14</f>
        <v>0</v>
      </c>
      <c r="Q15" s="140">
        <f>Q12-Q14</f>
        <v>0</v>
      </c>
      <c r="S15" s="9">
        <f>S12-S14</f>
        <v>0</v>
      </c>
      <c r="U15" s="123"/>
      <c r="W15" s="139"/>
    </row>
    <row r="16" spans="1:23" x14ac:dyDescent="0.45">
      <c r="U16" s="123"/>
      <c r="W16" s="139"/>
    </row>
    <row r="17" spans="21:21" x14ac:dyDescent="0.45">
      <c r="U17" s="123"/>
    </row>
    <row r="18" spans="21:21" x14ac:dyDescent="0.45">
      <c r="U18" s="123"/>
    </row>
    <row r="19" spans="21:21" x14ac:dyDescent="0.45">
      <c r="U19" s="123"/>
    </row>
  </sheetData>
  <sortState xmlns:xlrd2="http://schemas.microsoft.com/office/spreadsheetml/2017/richdata2" ref="A9:U11">
    <sortCondition descending="1" ref="S9:S11"/>
  </sortState>
  <mergeCells count="15">
    <mergeCell ref="A2:U2"/>
    <mergeCell ref="A1:U1"/>
    <mergeCell ref="A7:A8"/>
    <mergeCell ref="A5:U5"/>
    <mergeCell ref="C6:K6"/>
    <mergeCell ref="M6:U6"/>
    <mergeCell ref="A3:U3"/>
    <mergeCell ref="I7:K7"/>
    <mergeCell ref="S7:U7"/>
    <mergeCell ref="C7:C8"/>
    <mergeCell ref="E7:E8"/>
    <mergeCell ref="G7:G8"/>
    <mergeCell ref="M7:M8"/>
    <mergeCell ref="Q7:Q8"/>
    <mergeCell ref="O7:O8"/>
  </mergeCells>
  <pageMargins left="0.39" right="0.39" top="0.39" bottom="0.39" header="0" footer="0"/>
  <pageSetup paperSize="9" scale="6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Z29"/>
  <sheetViews>
    <sheetView rightToLeft="1" view="pageBreakPreview" zoomScale="98" zoomScaleNormal="100" zoomScaleSheetLayoutView="98" workbookViewId="0">
      <selection activeCell="Q10" sqref="Q10"/>
    </sheetView>
  </sheetViews>
  <sheetFormatPr defaultRowHeight="18.75" x14ac:dyDescent="0.45"/>
  <cols>
    <col min="1" max="1" width="30.85546875" style="16" bestFit="1" customWidth="1"/>
    <col min="2" max="2" width="0.85546875" style="16" customWidth="1"/>
    <col min="3" max="3" width="16.28515625" style="9" bestFit="1" customWidth="1"/>
    <col min="4" max="4" width="0.85546875" style="9" customWidth="1"/>
    <col min="5" max="5" width="19.85546875" style="9" bestFit="1" customWidth="1"/>
    <col min="6" max="6" width="0.85546875" style="9" customWidth="1"/>
    <col min="7" max="7" width="17.28515625" style="9" customWidth="1"/>
    <col min="8" max="8" width="0.85546875" style="9" customWidth="1"/>
    <col min="9" max="9" width="19.85546875" style="9" bestFit="1" customWidth="1"/>
    <col min="10" max="10" width="0.85546875" style="16" customWidth="1"/>
    <col min="11" max="11" width="14.140625" style="126" bestFit="1" customWidth="1"/>
    <col min="12" max="12" width="0.85546875" style="16" customWidth="1"/>
    <col min="13" max="13" width="16.28515625" style="9" bestFit="1" customWidth="1"/>
    <col min="14" max="14" width="0.85546875" style="9" customWidth="1"/>
    <col min="15" max="15" width="20.85546875" style="9" bestFit="1" customWidth="1"/>
    <col min="16" max="16" width="0.85546875" style="9" customWidth="1"/>
    <col min="17" max="17" width="17.42578125" style="9" customWidth="1"/>
    <col min="18" max="18" width="0.85546875" style="9" customWidth="1"/>
    <col min="19" max="19" width="20.85546875" style="9" bestFit="1" customWidth="1"/>
    <col min="20" max="20" width="0.85546875" style="16" customWidth="1"/>
    <col min="21" max="21" width="12.140625" style="127" customWidth="1"/>
    <col min="22" max="22" width="0.28515625" style="16" customWidth="1"/>
    <col min="23" max="23" width="16.140625" style="16" bestFit="1" customWidth="1"/>
    <col min="24" max="24" width="21" style="16" bestFit="1" customWidth="1"/>
    <col min="25" max="16384" width="9.140625" style="16"/>
  </cols>
  <sheetData>
    <row r="1" spans="1:26" ht="21" x14ac:dyDescent="0.45">
      <c r="A1" s="227" t="s">
        <v>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</row>
    <row r="2" spans="1:26" ht="21" x14ac:dyDescent="0.45">
      <c r="A2" s="227" t="s">
        <v>42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</row>
    <row r="3" spans="1:26" ht="21" x14ac:dyDescent="0.45">
      <c r="A3" s="227" t="str">
        <f>سهام!A3</f>
        <v>برای ماه منتهی به 1405/05/31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27"/>
    </row>
    <row r="5" spans="1:26" ht="21" x14ac:dyDescent="0.45">
      <c r="A5" s="163" t="s">
        <v>139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</row>
    <row r="6" spans="1:26" ht="21" x14ac:dyDescent="0.45">
      <c r="C6" s="224" t="str">
        <f>'صورت وضعیت'!B23</f>
        <v>طی مرداد ماه</v>
      </c>
      <c r="D6" s="224"/>
      <c r="E6" s="224"/>
      <c r="F6" s="224"/>
      <c r="G6" s="224"/>
      <c r="H6" s="224"/>
      <c r="I6" s="224"/>
      <c r="J6" s="224"/>
      <c r="K6" s="224"/>
      <c r="M6" s="223" t="str">
        <f>'صورت وضعیت'!B24</f>
        <v>از ابتدای سال مالی تا پایان مرداد ماه 1405</v>
      </c>
      <c r="N6" s="223"/>
      <c r="O6" s="223"/>
      <c r="P6" s="223"/>
      <c r="Q6" s="223"/>
      <c r="R6" s="223"/>
      <c r="S6" s="223"/>
      <c r="T6" s="223"/>
      <c r="U6" s="223"/>
    </row>
    <row r="7" spans="1:26" ht="21" x14ac:dyDescent="0.45">
      <c r="A7" s="164" t="s">
        <v>14</v>
      </c>
      <c r="C7" s="167" t="s">
        <v>57</v>
      </c>
      <c r="D7" s="66"/>
      <c r="E7" s="167" t="s">
        <v>55</v>
      </c>
      <c r="F7" s="66"/>
      <c r="G7" s="167" t="s">
        <v>56</v>
      </c>
      <c r="H7" s="66"/>
      <c r="I7" s="168" t="s">
        <v>11</v>
      </c>
      <c r="J7" s="168"/>
      <c r="K7" s="168"/>
      <c r="L7" s="169"/>
      <c r="M7" s="167" t="s">
        <v>57</v>
      </c>
      <c r="N7" s="66"/>
      <c r="O7" s="170" t="s">
        <v>55</v>
      </c>
      <c r="P7" s="66"/>
      <c r="Q7" s="167" t="s">
        <v>56</v>
      </c>
      <c r="R7" s="66"/>
      <c r="S7" s="168" t="s">
        <v>11</v>
      </c>
      <c r="T7" s="168"/>
      <c r="U7" s="168"/>
      <c r="W7"/>
      <c r="X7"/>
      <c r="Y7"/>
      <c r="Z7"/>
    </row>
    <row r="8" spans="1:26" ht="42" x14ac:dyDescent="0.45">
      <c r="A8" s="161"/>
      <c r="C8" s="161"/>
      <c r="E8" s="161"/>
      <c r="G8" s="161"/>
      <c r="I8" s="6" t="s">
        <v>39</v>
      </c>
      <c r="J8" s="124"/>
      <c r="K8" s="93" t="s">
        <v>45</v>
      </c>
      <c r="M8" s="161"/>
      <c r="O8" s="162"/>
      <c r="Q8" s="161"/>
      <c r="S8" s="155" t="s">
        <v>39</v>
      </c>
      <c r="T8" s="124"/>
      <c r="U8" s="96" t="s">
        <v>45</v>
      </c>
      <c r="W8"/>
      <c r="X8"/>
      <c r="Y8"/>
      <c r="Z8"/>
    </row>
    <row r="9" spans="1:26" ht="21" x14ac:dyDescent="0.45">
      <c r="A9" s="154"/>
      <c r="C9" s="12" t="s">
        <v>120</v>
      </c>
      <c r="E9" s="12" t="s">
        <v>120</v>
      </c>
      <c r="G9" s="12" t="s">
        <v>120</v>
      </c>
      <c r="I9" s="12" t="s">
        <v>120</v>
      </c>
      <c r="J9" s="116"/>
      <c r="K9" s="94"/>
      <c r="M9" s="12" t="s">
        <v>120</v>
      </c>
      <c r="O9" s="12" t="s">
        <v>120</v>
      </c>
      <c r="Q9" s="12" t="s">
        <v>120</v>
      </c>
      <c r="S9" s="12" t="s">
        <v>120</v>
      </c>
      <c r="T9" s="116"/>
      <c r="U9" s="97"/>
      <c r="W9"/>
      <c r="X9"/>
      <c r="Y9"/>
      <c r="Z9"/>
    </row>
    <row r="10" spans="1:26" x14ac:dyDescent="0.45">
      <c r="A10" s="34" t="s">
        <v>167</v>
      </c>
      <c r="C10" s="9">
        <v>0</v>
      </c>
      <c r="E10" s="46">
        <v>0</v>
      </c>
      <c r="G10" s="9">
        <v>0</v>
      </c>
      <c r="I10" s="12">
        <f>C10+E10+G10</f>
        <v>0</v>
      </c>
      <c r="K10" s="123">
        <f>I10/درآمد!$K$15</f>
        <v>0</v>
      </c>
      <c r="M10" s="46">
        <v>0</v>
      </c>
      <c r="N10" s="159"/>
      <c r="O10" s="46">
        <v>0</v>
      </c>
      <c r="P10"/>
      <c r="Q10" s="156">
        <v>428807164</v>
      </c>
      <c r="R10" s="30">
        <v>0</v>
      </c>
      <c r="S10" s="46">
        <f>M10+O10+Q10</f>
        <v>428807164</v>
      </c>
      <c r="U10" s="123">
        <f>S10/درآمد!$E$15</f>
        <v>1.1530424747098223E-5</v>
      </c>
      <c r="W10"/>
      <c r="X10"/>
      <c r="Y10"/>
      <c r="Z10"/>
    </row>
    <row r="11" spans="1:26" x14ac:dyDescent="0.45">
      <c r="A11" s="34" t="s">
        <v>17</v>
      </c>
      <c r="C11" s="9">
        <v>0</v>
      </c>
      <c r="E11" s="46">
        <v>212734071985</v>
      </c>
      <c r="G11" s="9">
        <v>0</v>
      </c>
      <c r="I11" s="12">
        <f t="shared" ref="I11:I24" si="0">C11+E11+G11</f>
        <v>212734071985</v>
      </c>
      <c r="K11" s="123">
        <f>I11/درآمد!$K$15</f>
        <v>2.4824800810439945E-2</v>
      </c>
      <c r="M11" s="46">
        <v>0</v>
      </c>
      <c r="N11" s="156"/>
      <c r="O11" s="46">
        <v>438550414315</v>
      </c>
      <c r="P11"/>
      <c r="Q11" s="156">
        <v>0</v>
      </c>
      <c r="R11" s="30">
        <v>0</v>
      </c>
      <c r="S11" s="46">
        <f t="shared" ref="S11:S24" si="1">M11+O11+Q11</f>
        <v>438550414315</v>
      </c>
      <c r="U11" s="123">
        <f>S11/درآمد!$E$15</f>
        <v>1.1792416206152411E-2</v>
      </c>
      <c r="W11" s="153"/>
      <c r="X11"/>
      <c r="Y11"/>
      <c r="Z11"/>
    </row>
    <row r="12" spans="1:26" x14ac:dyDescent="0.45">
      <c r="A12" s="34" t="s">
        <v>179</v>
      </c>
      <c r="C12" s="9">
        <v>0</v>
      </c>
      <c r="E12" s="46">
        <v>81812996320</v>
      </c>
      <c r="G12" s="9">
        <v>0</v>
      </c>
      <c r="I12" s="12">
        <f t="shared" si="0"/>
        <v>81812996320</v>
      </c>
      <c r="K12" s="123">
        <f>I12/درآمد!$K$15</f>
        <v>9.5470900284015739E-3</v>
      </c>
      <c r="M12" s="46">
        <v>0</v>
      </c>
      <c r="N12" s="159"/>
      <c r="O12" s="46">
        <v>178448229789</v>
      </c>
      <c r="P12"/>
      <c r="Q12" s="156">
        <v>0</v>
      </c>
      <c r="R12" s="30">
        <v>0</v>
      </c>
      <c r="S12" s="46">
        <f t="shared" si="1"/>
        <v>178448229789</v>
      </c>
      <c r="U12" s="123">
        <f>S12/درآمد!$E$15</f>
        <v>4.7983897135518844E-3</v>
      </c>
      <c r="W12" s="153"/>
      <c r="X12"/>
      <c r="Y12"/>
      <c r="Z12"/>
    </row>
    <row r="13" spans="1:26" x14ac:dyDescent="0.45">
      <c r="A13" s="34" t="s">
        <v>106</v>
      </c>
      <c r="C13" s="9">
        <v>0</v>
      </c>
      <c r="E13" s="46">
        <v>38105804605</v>
      </c>
      <c r="G13" s="9">
        <v>0</v>
      </c>
      <c r="I13" s="12">
        <f t="shared" si="0"/>
        <v>38105804605</v>
      </c>
      <c r="K13" s="123">
        <f>I13/درآمد!$K$15</f>
        <v>4.4467207354888169E-3</v>
      </c>
      <c r="M13" s="46">
        <v>0</v>
      </c>
      <c r="N13" s="159"/>
      <c r="O13" s="46">
        <v>84788885995</v>
      </c>
      <c r="P13"/>
      <c r="Q13" s="156">
        <v>0</v>
      </c>
      <c r="R13" s="30">
        <v>0</v>
      </c>
      <c r="S13" s="46">
        <f t="shared" si="1"/>
        <v>84788885995</v>
      </c>
      <c r="U13" s="123">
        <f>S13/درآمد!$E$15</f>
        <v>2.2799336191958721E-3</v>
      </c>
      <c r="W13" s="153"/>
      <c r="X13"/>
      <c r="Y13"/>
      <c r="Z13"/>
    </row>
    <row r="14" spans="1:26" x14ac:dyDescent="0.45">
      <c r="A14" s="57" t="s">
        <v>168</v>
      </c>
      <c r="C14" s="9">
        <v>0</v>
      </c>
      <c r="E14" s="46">
        <v>85140047914</v>
      </c>
      <c r="G14" s="9">
        <v>0</v>
      </c>
      <c r="I14" s="12">
        <f t="shared" si="0"/>
        <v>85140047914</v>
      </c>
      <c r="K14" s="123">
        <f>I14/درآمد!$K$15</f>
        <v>9.9353371593685885E-3</v>
      </c>
      <c r="M14" s="46">
        <v>0</v>
      </c>
      <c r="N14" s="159"/>
      <c r="O14" s="46">
        <v>91939189676</v>
      </c>
      <c r="P14"/>
      <c r="Q14" s="156">
        <v>0</v>
      </c>
      <c r="R14" s="30">
        <v>0</v>
      </c>
      <c r="S14" s="46">
        <f t="shared" si="1"/>
        <v>91939189676</v>
      </c>
      <c r="U14" s="123">
        <f>S14/درآمد!$E$15</f>
        <v>2.4722019519904941E-3</v>
      </c>
      <c r="W14" s="153"/>
      <c r="X14"/>
      <c r="Y14"/>
      <c r="Z14"/>
    </row>
    <row r="15" spans="1:26" x14ac:dyDescent="0.45">
      <c r="A15" s="57" t="s">
        <v>102</v>
      </c>
      <c r="C15" s="9">
        <v>0</v>
      </c>
      <c r="E15" s="46">
        <v>41235190425</v>
      </c>
      <c r="G15" s="9">
        <v>0</v>
      </c>
      <c r="I15" s="12">
        <f t="shared" si="0"/>
        <v>41235190425</v>
      </c>
      <c r="K15" s="123">
        <f>I15/درآمد!$K$15</f>
        <v>4.8119014463906089E-3</v>
      </c>
      <c r="M15" s="46">
        <v>0</v>
      </c>
      <c r="N15" s="160"/>
      <c r="O15" s="46">
        <v>78180041379</v>
      </c>
      <c r="P15" s="151"/>
      <c r="Q15" s="157">
        <v>0</v>
      </c>
      <c r="R15" s="30">
        <v>0</v>
      </c>
      <c r="S15" s="46">
        <f t="shared" si="1"/>
        <v>78180041379</v>
      </c>
      <c r="U15" s="123">
        <f>S15/درآمد!$E$15</f>
        <v>2.1022248682523986E-3</v>
      </c>
      <c r="W15" s="153"/>
      <c r="X15"/>
      <c r="Y15"/>
      <c r="Z15"/>
    </row>
    <row r="16" spans="1:26" x14ac:dyDescent="0.45">
      <c r="A16" s="57" t="s">
        <v>107</v>
      </c>
      <c r="C16" s="9">
        <v>0</v>
      </c>
      <c r="E16" s="46">
        <v>17132072914</v>
      </c>
      <c r="G16" s="9">
        <v>0</v>
      </c>
      <c r="I16" s="12">
        <f t="shared" si="0"/>
        <v>17132072914</v>
      </c>
      <c r="K16" s="123">
        <f>I16/درآمد!$K$15</f>
        <v>1.9992110036326084E-3</v>
      </c>
      <c r="M16" s="46">
        <v>0</v>
      </c>
      <c r="N16" s="159"/>
      <c r="O16" s="46">
        <v>35674149355</v>
      </c>
      <c r="P16"/>
      <c r="Q16" s="156">
        <v>0</v>
      </c>
      <c r="R16" s="30">
        <v>0</v>
      </c>
      <c r="S16" s="46">
        <f t="shared" si="1"/>
        <v>35674149355</v>
      </c>
      <c r="U16" s="123">
        <f>S16/درآمد!$E$15</f>
        <v>9.5926124628498545E-4</v>
      </c>
      <c r="W16" s="153"/>
      <c r="X16"/>
      <c r="Y16"/>
      <c r="Z16"/>
    </row>
    <row r="17" spans="1:26" x14ac:dyDescent="0.45">
      <c r="A17" s="34" t="s">
        <v>158</v>
      </c>
      <c r="C17" s="9">
        <v>0</v>
      </c>
      <c r="E17" s="46">
        <v>73218138673</v>
      </c>
      <c r="G17" s="9">
        <v>0</v>
      </c>
      <c r="I17" s="12">
        <f t="shared" si="0"/>
        <v>73218138673</v>
      </c>
      <c r="K17" s="123">
        <f>I17/درآمد!$K$15</f>
        <v>8.5441212651472045E-3</v>
      </c>
      <c r="M17" s="46">
        <v>0</v>
      </c>
      <c r="N17" s="159"/>
      <c r="O17" s="46">
        <v>68473005674</v>
      </c>
      <c r="P17"/>
      <c r="Q17" s="156">
        <v>0</v>
      </c>
      <c r="R17" s="30">
        <v>0</v>
      </c>
      <c r="S17" s="46">
        <f t="shared" si="1"/>
        <v>68473005674</v>
      </c>
      <c r="U17" s="123">
        <f>S17/درآمد!$E$15</f>
        <v>1.8412072031792983E-3</v>
      </c>
      <c r="W17" s="153"/>
      <c r="X17"/>
      <c r="Y17"/>
      <c r="Z17"/>
    </row>
    <row r="18" spans="1:26" x14ac:dyDescent="0.45">
      <c r="A18" s="34" t="s">
        <v>18</v>
      </c>
      <c r="C18" s="9">
        <v>0</v>
      </c>
      <c r="E18" s="46">
        <v>764350615775</v>
      </c>
      <c r="G18" s="9">
        <v>0</v>
      </c>
      <c r="I18" s="12">
        <f t="shared" si="0"/>
        <v>764350615775</v>
      </c>
      <c r="K18" s="123">
        <f>I18/درآمد!$K$15</f>
        <v>8.9195170331198365E-2</v>
      </c>
      <c r="M18" s="46">
        <v>0</v>
      </c>
      <c r="N18" s="159"/>
      <c r="O18" s="46">
        <v>722806981792</v>
      </c>
      <c r="P18"/>
      <c r="Q18" s="156">
        <v>0</v>
      </c>
      <c r="R18" s="30">
        <v>0</v>
      </c>
      <c r="S18" s="46">
        <f t="shared" si="1"/>
        <v>722806981792</v>
      </c>
      <c r="U18" s="123">
        <f>S18/درآمد!$E$15</f>
        <v>1.9435942796491738E-2</v>
      </c>
      <c r="W18" s="153"/>
      <c r="X18"/>
      <c r="Y18"/>
      <c r="Z18"/>
    </row>
    <row r="19" spans="1:26" x14ac:dyDescent="0.45">
      <c r="A19" s="34" t="s">
        <v>195</v>
      </c>
      <c r="C19" s="9">
        <v>0</v>
      </c>
      <c r="E19" s="46">
        <v>135415865728</v>
      </c>
      <c r="G19" s="9">
        <v>0</v>
      </c>
      <c r="I19" s="12">
        <f t="shared" si="0"/>
        <v>135415865728</v>
      </c>
      <c r="K19" s="123">
        <f>I19/درآمد!$K$15</f>
        <v>1.5802226046366066E-2</v>
      </c>
      <c r="M19" s="46">
        <v>0</v>
      </c>
      <c r="N19" s="159"/>
      <c r="O19" s="46">
        <v>165334024317</v>
      </c>
      <c r="P19"/>
      <c r="Q19" s="156">
        <v>0</v>
      </c>
      <c r="R19" s="30">
        <v>0</v>
      </c>
      <c r="S19" s="46">
        <f t="shared" si="1"/>
        <v>165334024317</v>
      </c>
      <c r="U19" s="123">
        <f>S19/درآمد!$E$15</f>
        <v>4.4457548417313197E-3</v>
      </c>
      <c r="W19" s="153"/>
      <c r="X19"/>
      <c r="Y19"/>
      <c r="Z19"/>
    </row>
    <row r="20" spans="1:26" x14ac:dyDescent="0.45">
      <c r="A20" s="34" t="s">
        <v>161</v>
      </c>
      <c r="C20" s="12">
        <v>0</v>
      </c>
      <c r="E20" s="12">
        <v>149778934338</v>
      </c>
      <c r="G20" s="12">
        <v>0</v>
      </c>
      <c r="I20" s="12">
        <f t="shared" si="0"/>
        <v>149778934338</v>
      </c>
      <c r="J20" s="116"/>
      <c r="K20" s="123">
        <f>I20/درآمد!$K$15</f>
        <v>1.74783107183836E-2</v>
      </c>
      <c r="M20" s="12">
        <v>0</v>
      </c>
      <c r="O20" s="12">
        <v>165974811756</v>
      </c>
      <c r="Q20" s="156">
        <v>0</v>
      </c>
      <c r="S20" s="46">
        <f t="shared" si="1"/>
        <v>165974811756</v>
      </c>
      <c r="T20" s="116"/>
      <c r="U20" s="123">
        <f>S20/درآمد!$E$15</f>
        <v>4.462985317256387E-3</v>
      </c>
      <c r="W20" s="153"/>
      <c r="X20"/>
      <c r="Y20"/>
      <c r="Z20"/>
    </row>
    <row r="21" spans="1:26" x14ac:dyDescent="0.45">
      <c r="A21" s="34" t="s">
        <v>222</v>
      </c>
      <c r="C21" s="12">
        <v>0</v>
      </c>
      <c r="E21" s="12">
        <v>70166632880</v>
      </c>
      <c r="G21" s="12">
        <v>0</v>
      </c>
      <c r="I21" s="12">
        <f t="shared" si="0"/>
        <v>70166632880</v>
      </c>
      <c r="J21" s="116"/>
      <c r="K21" s="123">
        <f>I21/درآمد!$K$15</f>
        <v>8.1880286901483586E-3</v>
      </c>
      <c r="M21" s="12">
        <v>0</v>
      </c>
      <c r="O21" s="12">
        <v>124430428684</v>
      </c>
      <c r="Q21" s="156">
        <v>0</v>
      </c>
      <c r="S21" s="46">
        <f t="shared" si="1"/>
        <v>124430428684</v>
      </c>
      <c r="T21" s="116"/>
      <c r="U21" s="123">
        <f>S21/درآمد!$E$15</f>
        <v>3.3458762227909847E-3</v>
      </c>
      <c r="W21" s="153"/>
      <c r="X21"/>
      <c r="Y21"/>
      <c r="Z21"/>
    </row>
    <row r="22" spans="1:26" x14ac:dyDescent="0.45">
      <c r="A22" s="57" t="s">
        <v>188</v>
      </c>
      <c r="C22" s="9">
        <v>0</v>
      </c>
      <c r="E22" s="46">
        <v>115053652312</v>
      </c>
      <c r="G22" s="9">
        <v>0</v>
      </c>
      <c r="I22" s="12">
        <f t="shared" si="0"/>
        <v>115053652312</v>
      </c>
      <c r="K22" s="123">
        <f>I22/درآمد!$K$15</f>
        <v>1.3426076859753826E-2</v>
      </c>
      <c r="M22" s="46">
        <v>0</v>
      </c>
      <c r="N22" s="159"/>
      <c r="O22" s="46">
        <v>133172878596</v>
      </c>
      <c r="P22"/>
      <c r="Q22" s="156">
        <v>0</v>
      </c>
      <c r="R22" s="30">
        <v>0</v>
      </c>
      <c r="S22" s="46">
        <f t="shared" si="1"/>
        <v>133172878596</v>
      </c>
      <c r="U22" s="123">
        <f>S22/درآمد!$E$15</f>
        <v>3.5809566255418849E-3</v>
      </c>
      <c r="W22" s="153"/>
      <c r="X22"/>
      <c r="Y22"/>
      <c r="Z22"/>
    </row>
    <row r="23" spans="1:26" x14ac:dyDescent="0.45">
      <c r="A23" s="34" t="s">
        <v>194</v>
      </c>
      <c r="C23" s="9">
        <v>0</v>
      </c>
      <c r="E23" s="46">
        <v>111240012295</v>
      </c>
      <c r="G23" s="9">
        <v>0</v>
      </c>
      <c r="I23" s="12">
        <f t="shared" si="0"/>
        <v>111240012295</v>
      </c>
      <c r="K23" s="123">
        <f>I23/درآمد!$K$15</f>
        <v>1.2981047754160325E-2</v>
      </c>
      <c r="M23" s="46">
        <v>0</v>
      </c>
      <c r="N23" s="159"/>
      <c r="O23" s="46">
        <v>98714402132</v>
      </c>
      <c r="P23"/>
      <c r="Q23" s="156">
        <v>0</v>
      </c>
      <c r="R23" s="30">
        <v>0</v>
      </c>
      <c r="S23" s="46">
        <f t="shared" si="1"/>
        <v>98714402132</v>
      </c>
      <c r="U23" s="123">
        <f>S23/درآمد!$E$15</f>
        <v>2.6543842565974912E-3</v>
      </c>
      <c r="W23" s="153"/>
      <c r="X23"/>
      <c r="Y23"/>
      <c r="Z23"/>
    </row>
    <row r="24" spans="1:26" x14ac:dyDescent="0.45">
      <c r="A24" s="34" t="s">
        <v>247</v>
      </c>
      <c r="C24" s="9">
        <v>0</v>
      </c>
      <c r="E24" s="46">
        <v>10824836875</v>
      </c>
      <c r="G24" s="9">
        <v>0</v>
      </c>
      <c r="I24" s="12">
        <f t="shared" si="0"/>
        <v>10824836875</v>
      </c>
      <c r="K24" s="123">
        <f>I24/درآمد!$K$15</f>
        <v>1.2631940747428936E-3</v>
      </c>
      <c r="M24" s="46">
        <v>0</v>
      </c>
      <c r="N24" s="159"/>
      <c r="O24" s="46">
        <v>10824836875</v>
      </c>
      <c r="P24"/>
      <c r="Q24" s="156">
        <v>0</v>
      </c>
      <c r="R24" s="30">
        <v>0</v>
      </c>
      <c r="S24" s="46">
        <f t="shared" si="1"/>
        <v>10824836875</v>
      </c>
      <c r="U24" s="123">
        <f>S24/درآمد!$E$15</f>
        <v>2.9107481745990933E-4</v>
      </c>
      <c r="W24" s="153"/>
      <c r="X24"/>
      <c r="Y24"/>
      <c r="Z24"/>
    </row>
    <row r="25" spans="1:26" ht="21" x14ac:dyDescent="0.45">
      <c r="A25" s="158" t="s">
        <v>143</v>
      </c>
      <c r="C25" s="33">
        <f>SUM(C10:C24)</f>
        <v>0</v>
      </c>
      <c r="E25" s="33">
        <f>SUM(E10:E24)</f>
        <v>1906208873039</v>
      </c>
      <c r="G25" s="33">
        <f>SUM(G10:G24)</f>
        <v>0</v>
      </c>
      <c r="I25" s="33">
        <f>SUM(I10:I24)</f>
        <v>1906208873039</v>
      </c>
      <c r="K25" s="125">
        <f>SUM(K11:K24)</f>
        <v>0.22244323692362278</v>
      </c>
      <c r="M25" s="33">
        <f>SUM(M10:M24)</f>
        <v>0</v>
      </c>
      <c r="O25" s="33">
        <f>SUM(O10:O24)</f>
        <v>2397312280335</v>
      </c>
      <c r="Q25" s="33">
        <f>SUM(Q10:Q24)</f>
        <v>428807164</v>
      </c>
      <c r="S25" s="33">
        <f>SUM(S10:S24)</f>
        <v>2397741087499</v>
      </c>
      <c r="U25" s="98">
        <f>SUM(U10:U24)</f>
        <v>6.4474140111224154E-2</v>
      </c>
      <c r="W25"/>
      <c r="X25" s="152"/>
      <c r="Y25"/>
      <c r="Z25"/>
    </row>
    <row r="26" spans="1:26" x14ac:dyDescent="0.45">
      <c r="W26"/>
      <c r="X26"/>
      <c r="Y26"/>
      <c r="Z26"/>
    </row>
    <row r="27" spans="1:26" x14ac:dyDescent="0.45">
      <c r="W27"/>
      <c r="X27"/>
      <c r="Y27"/>
      <c r="Z27"/>
    </row>
    <row r="28" spans="1:26" x14ac:dyDescent="0.45">
      <c r="E28" s="9">
        <v>1906208873039</v>
      </c>
      <c r="I28" s="9">
        <f>C28+E28+G28</f>
        <v>1906208873039</v>
      </c>
      <c r="O28" s="9">
        <v>2397312280335</v>
      </c>
      <c r="Q28" s="9">
        <f>428807164</f>
        <v>428807164</v>
      </c>
      <c r="S28" s="9">
        <f>M28+O28+Q28</f>
        <v>2397741087499</v>
      </c>
      <c r="W28"/>
      <c r="X28"/>
      <c r="Y28"/>
      <c r="Z28"/>
    </row>
    <row r="29" spans="1:26" x14ac:dyDescent="0.45">
      <c r="E29" s="9">
        <f>E25-E28</f>
        <v>0</v>
      </c>
      <c r="I29" s="9">
        <f>I25-I28</f>
        <v>0</v>
      </c>
      <c r="O29" s="9">
        <f>O25-O28</f>
        <v>0</v>
      </c>
      <c r="Q29" s="9">
        <f>Q25-Q28</f>
        <v>0</v>
      </c>
      <c r="S29" s="9">
        <f>S25-S28</f>
        <v>0</v>
      </c>
    </row>
  </sheetData>
  <sortState xmlns:xlrd2="http://schemas.microsoft.com/office/spreadsheetml/2017/richdata2" ref="A10:U24">
    <sortCondition descending="1" ref="S10:S24"/>
  </sortState>
  <mergeCells count="5">
    <mergeCell ref="A1:U1"/>
    <mergeCell ref="A2:U2"/>
    <mergeCell ref="A3:U3"/>
    <mergeCell ref="M6:U6"/>
    <mergeCell ref="C6:K6"/>
  </mergeCells>
  <pageMargins left="0.39" right="0.39" top="0.39" bottom="0.39" header="0" footer="0"/>
  <pageSetup paperSize="9" scale="6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  <pageSetUpPr fitToPage="1"/>
  </sheetPr>
  <dimension ref="A1:U77"/>
  <sheetViews>
    <sheetView rightToLeft="1" view="pageBreakPreview" topLeftCell="A30" zoomScale="85" zoomScaleNormal="100" zoomScaleSheetLayoutView="85" workbookViewId="0">
      <selection activeCell="C62" sqref="C62:E77"/>
    </sheetView>
  </sheetViews>
  <sheetFormatPr defaultRowHeight="21" customHeight="1" x14ac:dyDescent="0.45"/>
  <cols>
    <col min="1" max="1" width="31.5703125" style="16" customWidth="1"/>
    <col min="2" max="2" width="0.85546875" style="16" customWidth="1"/>
    <col min="3" max="3" width="20.5703125" style="9" customWidth="1"/>
    <col min="4" max="4" width="0.85546875" style="9" customWidth="1"/>
    <col min="5" max="5" width="20.5703125" style="9" customWidth="1"/>
    <col min="6" max="6" width="0.85546875" style="9" customWidth="1"/>
    <col min="7" max="7" width="20.5703125" style="9" customWidth="1"/>
    <col min="8" max="8" width="0.85546875" style="9" customWidth="1"/>
    <col min="9" max="9" width="23.5703125" style="9" customWidth="1"/>
    <col min="10" max="10" width="0.85546875" style="9" customWidth="1"/>
    <col min="11" max="11" width="8.7109375" style="123" customWidth="1"/>
    <col min="12" max="12" width="0.85546875" style="9" customWidth="1"/>
    <col min="13" max="13" width="20.5703125" style="9" customWidth="1"/>
    <col min="14" max="14" width="0.85546875" style="9" customWidth="1"/>
    <col min="15" max="15" width="20.5703125" style="9" customWidth="1"/>
    <col min="16" max="16" width="0.85546875" style="9" customWidth="1"/>
    <col min="17" max="17" width="20.5703125" style="9" customWidth="1"/>
    <col min="18" max="18" width="0.85546875" style="9" customWidth="1"/>
    <col min="19" max="19" width="20.5703125" style="9" customWidth="1"/>
    <col min="20" max="20" width="0.7109375" style="16" customWidth="1"/>
    <col min="21" max="21" width="9.140625" style="126"/>
    <col min="22" max="23" width="9.140625" style="16"/>
    <col min="24" max="24" width="16.42578125" style="16" bestFit="1" customWidth="1"/>
    <col min="25" max="25" width="15" style="16" bestFit="1" customWidth="1"/>
    <col min="26" max="16384" width="9.140625" style="16"/>
  </cols>
  <sheetData>
    <row r="1" spans="1:21" ht="21" customHeight="1" x14ac:dyDescent="0.45">
      <c r="A1" s="227" t="s">
        <v>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</row>
    <row r="2" spans="1:21" ht="21" customHeight="1" x14ac:dyDescent="0.45">
      <c r="A2" s="227" t="s">
        <v>42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</row>
    <row r="3" spans="1:21" ht="21" customHeight="1" x14ac:dyDescent="0.45">
      <c r="A3" s="227" t="str">
        <f>سهام!A3</f>
        <v>برای ماه منتهی به 1405/05/31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27"/>
    </row>
    <row r="4" spans="1:21" ht="15.75" customHeight="1" x14ac:dyDescent="0.45"/>
    <row r="5" spans="1:21" ht="21" customHeight="1" x14ac:dyDescent="0.45">
      <c r="A5" s="234" t="s">
        <v>140</v>
      </c>
      <c r="B5" s="234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</row>
    <row r="6" spans="1:21" ht="21" customHeight="1" x14ac:dyDescent="0.45">
      <c r="C6" s="224" t="str">
        <f>'صورت وضعیت'!B23</f>
        <v>طی مرداد ماه</v>
      </c>
      <c r="D6" s="224"/>
      <c r="E6" s="224"/>
      <c r="F6" s="224"/>
      <c r="G6" s="224"/>
      <c r="H6" s="224"/>
      <c r="I6" s="224"/>
      <c r="J6" s="224"/>
      <c r="K6" s="224"/>
      <c r="M6" s="224" t="str">
        <f>'صورت وضعیت'!B24</f>
        <v>از ابتدای سال مالی تا پایان مرداد ماه 1405</v>
      </c>
      <c r="N6" s="224"/>
      <c r="O6" s="224"/>
      <c r="P6" s="224"/>
      <c r="Q6" s="224"/>
      <c r="R6" s="224"/>
      <c r="S6" s="224"/>
      <c r="T6" s="224"/>
      <c r="U6" s="224"/>
    </row>
    <row r="7" spans="1:21" ht="21" customHeight="1" x14ac:dyDescent="0.45">
      <c r="A7" s="223" t="s">
        <v>58</v>
      </c>
      <c r="C7" s="233" t="s">
        <v>59</v>
      </c>
      <c r="D7" s="66"/>
      <c r="E7" s="233" t="s">
        <v>55</v>
      </c>
      <c r="F7" s="66"/>
      <c r="G7" s="233" t="s">
        <v>56</v>
      </c>
      <c r="H7" s="66"/>
      <c r="I7" s="235" t="s">
        <v>11</v>
      </c>
      <c r="J7" s="235"/>
      <c r="K7" s="235"/>
      <c r="M7" s="233" t="s">
        <v>59</v>
      </c>
      <c r="N7" s="66"/>
      <c r="O7" s="233" t="s">
        <v>55</v>
      </c>
      <c r="P7" s="66"/>
      <c r="Q7" s="233" t="s">
        <v>56</v>
      </c>
      <c r="R7" s="66"/>
      <c r="S7" s="235" t="s">
        <v>11</v>
      </c>
      <c r="T7" s="235"/>
      <c r="U7" s="235"/>
    </row>
    <row r="8" spans="1:21" ht="63" x14ac:dyDescent="0.45">
      <c r="A8" s="224"/>
      <c r="C8" s="224"/>
      <c r="E8" s="224"/>
      <c r="G8" s="224"/>
      <c r="I8" s="6" t="s">
        <v>39</v>
      </c>
      <c r="J8" s="124"/>
      <c r="K8" s="93" t="s">
        <v>45</v>
      </c>
      <c r="M8" s="224"/>
      <c r="O8" s="224"/>
      <c r="Q8" s="224"/>
      <c r="S8" s="6" t="s">
        <v>39</v>
      </c>
      <c r="T8" s="124"/>
      <c r="U8" s="93" t="s">
        <v>45</v>
      </c>
    </row>
    <row r="9" spans="1:21" ht="21" customHeight="1" x14ac:dyDescent="0.45">
      <c r="A9" s="176"/>
      <c r="C9" s="12" t="s">
        <v>120</v>
      </c>
      <c r="E9" s="12" t="s">
        <v>120</v>
      </c>
      <c r="G9" s="12" t="s">
        <v>120</v>
      </c>
      <c r="I9" s="12" t="s">
        <v>120</v>
      </c>
      <c r="M9" s="12" t="s">
        <v>120</v>
      </c>
      <c r="O9" s="12" t="s">
        <v>120</v>
      </c>
      <c r="Q9" s="12" t="s">
        <v>120</v>
      </c>
      <c r="S9" s="12" t="s">
        <v>120</v>
      </c>
    </row>
    <row r="10" spans="1:21" ht="21" customHeight="1" x14ac:dyDescent="0.45">
      <c r="A10" s="34" t="s">
        <v>198</v>
      </c>
      <c r="C10" s="30">
        <v>0</v>
      </c>
      <c r="D10" s="30"/>
      <c r="E10" s="30">
        <v>5812702770</v>
      </c>
      <c r="F10" s="30"/>
      <c r="G10" s="30">
        <v>1407680645</v>
      </c>
      <c r="H10" s="30"/>
      <c r="I10" s="30">
        <f>C10+E10+G10</f>
        <v>7220383415</v>
      </c>
      <c r="J10" s="30"/>
      <c r="K10" s="122">
        <f>I10/درآمد!$K$15</f>
        <v>8.4257579606250273E-4</v>
      </c>
      <c r="L10" s="30"/>
      <c r="M10" s="30">
        <v>0</v>
      </c>
      <c r="N10" s="30"/>
      <c r="O10" s="30">
        <v>17409594476</v>
      </c>
      <c r="P10" s="30"/>
      <c r="Q10" s="30">
        <v>1407680645</v>
      </c>
      <c r="R10" s="30"/>
      <c r="S10" s="30">
        <f>M10+O10+Q10</f>
        <v>18817275121</v>
      </c>
      <c r="U10" s="128">
        <f>S10/درآمد!$E$15</f>
        <v>5.0598775613770785E-4</v>
      </c>
    </row>
    <row r="11" spans="1:21" ht="21" customHeight="1" x14ac:dyDescent="0.45">
      <c r="A11" s="57" t="s">
        <v>201</v>
      </c>
      <c r="C11" s="30">
        <v>1332404619</v>
      </c>
      <c r="D11" s="30"/>
      <c r="E11" s="30">
        <v>0</v>
      </c>
      <c r="F11" s="30"/>
      <c r="G11" s="30">
        <v>1130872765</v>
      </c>
      <c r="H11" s="30"/>
      <c r="I11" s="30">
        <f t="shared" ref="I11:I47" si="0">C11+E11+G11</f>
        <v>2463277384</v>
      </c>
      <c r="J11" s="30"/>
      <c r="K11" s="122">
        <f>I11/درآمد!$K$15</f>
        <v>2.8744981858370733E-4</v>
      </c>
      <c r="L11" s="30"/>
      <c r="M11" s="30">
        <v>2936588634</v>
      </c>
      <c r="N11" s="30"/>
      <c r="O11" s="30">
        <v>0</v>
      </c>
      <c r="P11" s="30"/>
      <c r="Q11" s="30">
        <v>1130872765</v>
      </c>
      <c r="R11" s="30"/>
      <c r="S11" s="30">
        <f t="shared" ref="S11:S47" si="1">M11+O11+Q11</f>
        <v>4067461399</v>
      </c>
      <c r="U11" s="128">
        <f>S11/درآمد!$E$15</f>
        <v>1.0937214093022094E-4</v>
      </c>
    </row>
    <row r="12" spans="1:21" ht="21" customHeight="1" x14ac:dyDescent="0.45">
      <c r="A12" s="57" t="s">
        <v>26</v>
      </c>
      <c r="C12" s="30">
        <v>0</v>
      </c>
      <c r="D12" s="30"/>
      <c r="E12" s="30">
        <v>0</v>
      </c>
      <c r="F12" s="30"/>
      <c r="G12" s="30">
        <v>0</v>
      </c>
      <c r="H12" s="30"/>
      <c r="I12" s="30">
        <f t="shared" si="0"/>
        <v>0</v>
      </c>
      <c r="J12" s="30"/>
      <c r="K12" s="122">
        <f>I12/درآمد!$K$15</f>
        <v>0</v>
      </c>
      <c r="L12" s="30"/>
      <c r="M12" s="30">
        <v>48031023503</v>
      </c>
      <c r="N12" s="30"/>
      <c r="O12" s="30">
        <v>0</v>
      </c>
      <c r="P12" s="30"/>
      <c r="Q12" s="30">
        <v>33414590516</v>
      </c>
      <c r="R12" s="30"/>
      <c r="S12" s="30">
        <f t="shared" si="1"/>
        <v>81445614019</v>
      </c>
      <c r="U12" s="128">
        <f>S12/درآمد!$E$15</f>
        <v>2.1900345942617869E-3</v>
      </c>
    </row>
    <row r="13" spans="1:21" ht="21" customHeight="1" x14ac:dyDescent="0.45">
      <c r="A13" s="57" t="s">
        <v>172</v>
      </c>
      <c r="C13" s="30">
        <v>44260827768</v>
      </c>
      <c r="D13" s="30"/>
      <c r="E13" s="30">
        <v>131478555217</v>
      </c>
      <c r="F13" s="30"/>
      <c r="G13" s="30">
        <v>0</v>
      </c>
      <c r="H13" s="30"/>
      <c r="I13" s="30">
        <f t="shared" si="0"/>
        <v>175739382985</v>
      </c>
      <c r="J13" s="30"/>
      <c r="K13" s="122">
        <f>I13/درآمد!$K$15</f>
        <v>2.0507740656888568E-2</v>
      </c>
      <c r="L13" s="30"/>
      <c r="M13" s="30">
        <v>289799580766</v>
      </c>
      <c r="N13" s="30"/>
      <c r="O13" s="30">
        <v>58890879658</v>
      </c>
      <c r="P13" s="30"/>
      <c r="Q13" s="30">
        <v>5032037500</v>
      </c>
      <c r="R13" s="30"/>
      <c r="S13" s="30">
        <f t="shared" si="1"/>
        <v>353722497924</v>
      </c>
      <c r="U13" s="128">
        <f>S13/درآمد!$E$15</f>
        <v>9.5114330778025193E-3</v>
      </c>
    </row>
    <row r="14" spans="1:21" ht="21" customHeight="1" x14ac:dyDescent="0.45">
      <c r="A14" s="57" t="s">
        <v>96</v>
      </c>
      <c r="C14" s="30">
        <v>0</v>
      </c>
      <c r="D14" s="30"/>
      <c r="E14" s="30">
        <v>0</v>
      </c>
      <c r="F14" s="30"/>
      <c r="G14" s="30">
        <v>0</v>
      </c>
      <c r="H14" s="30"/>
      <c r="I14" s="30">
        <f t="shared" si="0"/>
        <v>0</v>
      </c>
      <c r="J14" s="30"/>
      <c r="K14" s="122">
        <f>I14/درآمد!$K$15</f>
        <v>0</v>
      </c>
      <c r="L14" s="30"/>
      <c r="M14" s="30">
        <v>56789258937</v>
      </c>
      <c r="N14" s="30"/>
      <c r="O14" s="30">
        <v>0</v>
      </c>
      <c r="P14" s="30"/>
      <c r="Q14" s="30">
        <v>2339212500</v>
      </c>
      <c r="R14" s="30"/>
      <c r="S14" s="30">
        <f t="shared" si="1"/>
        <v>59128471437</v>
      </c>
      <c r="U14" s="128">
        <f>S14/درآمد!$E$15</f>
        <v>1.5899370335969369E-3</v>
      </c>
    </row>
    <row r="15" spans="1:21" ht="21" customHeight="1" x14ac:dyDescent="0.45">
      <c r="A15" s="57" t="s">
        <v>95</v>
      </c>
      <c r="C15" s="30">
        <v>0</v>
      </c>
      <c r="D15" s="30"/>
      <c r="E15" s="30">
        <v>0</v>
      </c>
      <c r="F15" s="30"/>
      <c r="G15" s="30">
        <v>0</v>
      </c>
      <c r="H15" s="30"/>
      <c r="I15" s="30">
        <f t="shared" si="0"/>
        <v>0</v>
      </c>
      <c r="J15" s="30"/>
      <c r="K15" s="122">
        <f>I15/درآمد!$K$15</f>
        <v>0</v>
      </c>
      <c r="L15" s="30"/>
      <c r="M15" s="30">
        <v>26187478355</v>
      </c>
      <c r="N15" s="30"/>
      <c r="O15" s="30">
        <v>0</v>
      </c>
      <c r="P15" s="30"/>
      <c r="Q15" s="30">
        <v>1078691250</v>
      </c>
      <c r="R15" s="30"/>
      <c r="S15" s="30">
        <f t="shared" si="1"/>
        <v>27266169605</v>
      </c>
      <c r="U15" s="128">
        <f>S15/درآمد!$E$15</f>
        <v>7.3317459027356501E-4</v>
      </c>
    </row>
    <row r="16" spans="1:21" ht="21" customHeight="1" x14ac:dyDescent="0.45">
      <c r="A16" s="57" t="s">
        <v>97</v>
      </c>
      <c r="C16" s="30">
        <v>0</v>
      </c>
      <c r="D16" s="30"/>
      <c r="E16" s="30">
        <v>0</v>
      </c>
      <c r="F16" s="30"/>
      <c r="G16" s="30">
        <v>0</v>
      </c>
      <c r="H16" s="30"/>
      <c r="I16" s="30">
        <f t="shared" si="0"/>
        <v>0</v>
      </c>
      <c r="J16" s="30"/>
      <c r="K16" s="122">
        <f>I16/درآمد!$K$15</f>
        <v>0</v>
      </c>
      <c r="L16" s="30"/>
      <c r="M16" s="30">
        <v>8527629312</v>
      </c>
      <c r="N16" s="30"/>
      <c r="O16" s="30">
        <v>0</v>
      </c>
      <c r="P16" s="30"/>
      <c r="Q16" s="30">
        <v>351262500</v>
      </c>
      <c r="R16" s="30"/>
      <c r="S16" s="30">
        <f t="shared" si="1"/>
        <v>8878891812</v>
      </c>
      <c r="U16" s="128">
        <f>S16/درآمد!$E$15</f>
        <v>2.3874926183810815E-4</v>
      </c>
    </row>
    <row r="17" spans="1:21" ht="21" customHeight="1" x14ac:dyDescent="0.45">
      <c r="A17" s="34" t="s">
        <v>249</v>
      </c>
      <c r="C17" s="30">
        <v>520918997924</v>
      </c>
      <c r="D17" s="30"/>
      <c r="E17" s="30">
        <v>48038979157</v>
      </c>
      <c r="F17" s="30"/>
      <c r="G17" s="30">
        <v>0</v>
      </c>
      <c r="H17" s="30"/>
      <c r="I17" s="30">
        <f t="shared" si="0"/>
        <v>568957977081</v>
      </c>
      <c r="J17" s="30"/>
      <c r="K17" s="122">
        <f>I17/درآمد!$K$15</f>
        <v>6.6394011635064226E-2</v>
      </c>
      <c r="L17" s="30"/>
      <c r="M17" s="30">
        <v>520918997924</v>
      </c>
      <c r="N17" s="30"/>
      <c r="O17" s="30">
        <v>48038979157</v>
      </c>
      <c r="P17" s="30"/>
      <c r="Q17" s="30">
        <v>0</v>
      </c>
      <c r="R17" s="30"/>
      <c r="S17" s="30">
        <f t="shared" si="1"/>
        <v>568957977081</v>
      </c>
      <c r="U17" s="128">
        <f>S17/درآمد!$E$15</f>
        <v>1.5299014778105961E-2</v>
      </c>
    </row>
    <row r="18" spans="1:21" ht="21" customHeight="1" x14ac:dyDescent="0.45">
      <c r="A18" s="57" t="s">
        <v>223</v>
      </c>
      <c r="C18" s="30">
        <v>94304899241</v>
      </c>
      <c r="D18" s="30"/>
      <c r="E18" s="30">
        <v>195049732178</v>
      </c>
      <c r="F18" s="30"/>
      <c r="G18" s="30">
        <v>0</v>
      </c>
      <c r="H18" s="30"/>
      <c r="I18" s="30">
        <f t="shared" si="0"/>
        <v>289354631419</v>
      </c>
      <c r="J18" s="30"/>
      <c r="K18" s="122">
        <f>I18/درآمد!$K$15</f>
        <v>3.376596434003027E-2</v>
      </c>
      <c r="L18" s="30"/>
      <c r="M18" s="30">
        <v>97279041728</v>
      </c>
      <c r="N18" s="30"/>
      <c r="O18" s="30">
        <v>884002447412</v>
      </c>
      <c r="P18" s="30"/>
      <c r="Q18" s="30">
        <v>0</v>
      </c>
      <c r="R18" s="30"/>
      <c r="S18" s="30">
        <f t="shared" si="1"/>
        <v>981281489140</v>
      </c>
      <c r="U18" s="128">
        <f>S18/درآمد!$E$15</f>
        <v>2.6386201808534272E-2</v>
      </c>
    </row>
    <row r="19" spans="1:21" ht="21" customHeight="1" x14ac:dyDescent="0.45">
      <c r="A19" s="34" t="s">
        <v>248</v>
      </c>
      <c r="C19" s="30">
        <v>89612236946</v>
      </c>
      <c r="D19" s="30"/>
      <c r="E19" s="30">
        <v>438047540</v>
      </c>
      <c r="F19" s="30"/>
      <c r="G19" s="30">
        <v>0</v>
      </c>
      <c r="H19" s="30"/>
      <c r="I19" s="30">
        <f t="shared" si="0"/>
        <v>90050284486</v>
      </c>
      <c r="J19" s="30"/>
      <c r="K19" s="122">
        <f>I19/درآمد!$K$15</f>
        <v>1.0508332560127112E-2</v>
      </c>
      <c r="L19" s="30"/>
      <c r="M19" s="30">
        <v>89612236946</v>
      </c>
      <c r="N19" s="30"/>
      <c r="O19" s="30">
        <v>438047540</v>
      </c>
      <c r="P19" s="30"/>
      <c r="Q19" s="30">
        <v>0</v>
      </c>
      <c r="R19" s="30"/>
      <c r="S19" s="30">
        <f t="shared" si="1"/>
        <v>90050284486</v>
      </c>
      <c r="U19" s="128">
        <f>S19/درآمد!$E$15</f>
        <v>2.4214101719639406E-3</v>
      </c>
    </row>
    <row r="20" spans="1:21" ht="21" customHeight="1" x14ac:dyDescent="0.45">
      <c r="A20" s="34" t="s">
        <v>250</v>
      </c>
      <c r="C20" s="30">
        <v>384215010828</v>
      </c>
      <c r="D20" s="30"/>
      <c r="E20" s="30">
        <v>0</v>
      </c>
      <c r="F20" s="30"/>
      <c r="G20" s="30">
        <v>0</v>
      </c>
      <c r="H20" s="30"/>
      <c r="I20" s="30">
        <f t="shared" si="0"/>
        <v>384215010828</v>
      </c>
      <c r="J20" s="30"/>
      <c r="K20" s="122">
        <f>I20/درآمد!$K$15</f>
        <v>4.4835606366142707E-2</v>
      </c>
      <c r="L20" s="30"/>
      <c r="M20" s="30">
        <v>760553309329</v>
      </c>
      <c r="N20" s="30"/>
      <c r="O20" s="30">
        <v>0</v>
      </c>
      <c r="P20" s="30"/>
      <c r="Q20" s="30">
        <v>0</v>
      </c>
      <c r="R20" s="30"/>
      <c r="S20" s="30">
        <f t="shared" si="1"/>
        <v>760553309329</v>
      </c>
      <c r="U20" s="128">
        <f>S20/درآمد!$E$15</f>
        <v>2.0450923948123572E-2</v>
      </c>
    </row>
    <row r="21" spans="1:21" ht="21" customHeight="1" x14ac:dyDescent="0.45">
      <c r="A21" s="34" t="s">
        <v>250</v>
      </c>
      <c r="C21" s="30">
        <v>76843002135</v>
      </c>
      <c r="D21" s="30"/>
      <c r="E21" s="30">
        <v>0</v>
      </c>
      <c r="F21" s="30"/>
      <c r="G21" s="30">
        <v>0</v>
      </c>
      <c r="H21" s="30"/>
      <c r="I21" s="30">
        <f t="shared" si="0"/>
        <v>76843002135</v>
      </c>
      <c r="J21" s="30"/>
      <c r="K21" s="122">
        <f>I21/درآمد!$K$15</f>
        <v>8.9671212696577022E-3</v>
      </c>
      <c r="L21" s="30"/>
      <c r="M21" s="30">
        <v>152110661807</v>
      </c>
      <c r="N21" s="30"/>
      <c r="O21" s="30">
        <v>0</v>
      </c>
      <c r="P21" s="30"/>
      <c r="Q21" s="30">
        <v>0</v>
      </c>
      <c r="R21" s="30"/>
      <c r="S21" s="30">
        <f t="shared" si="1"/>
        <v>152110661807</v>
      </c>
      <c r="U21" s="128">
        <f>S21/درآمد!$E$15</f>
        <v>4.0901847880436097E-3</v>
      </c>
    </row>
    <row r="22" spans="1:21" ht="21" customHeight="1" x14ac:dyDescent="0.45">
      <c r="A22" s="34" t="s">
        <v>251</v>
      </c>
      <c r="C22" s="30">
        <v>799182456523</v>
      </c>
      <c r="D22" s="30"/>
      <c r="E22" s="30">
        <v>0</v>
      </c>
      <c r="F22" s="30"/>
      <c r="G22" s="30">
        <v>0</v>
      </c>
      <c r="H22" s="30"/>
      <c r="I22" s="30">
        <f t="shared" si="0"/>
        <v>799182456523</v>
      </c>
      <c r="J22" s="30"/>
      <c r="K22" s="122">
        <f>I22/درآمد!$K$15</f>
        <v>9.3259838958850247E-2</v>
      </c>
      <c r="L22" s="30"/>
      <c r="M22" s="30">
        <v>1608074647898</v>
      </c>
      <c r="N22" s="30"/>
      <c r="O22" s="30">
        <v>0</v>
      </c>
      <c r="P22" s="30"/>
      <c r="Q22" s="30">
        <v>0</v>
      </c>
      <c r="R22" s="30"/>
      <c r="S22" s="30">
        <f t="shared" si="1"/>
        <v>1608074647898</v>
      </c>
      <c r="U22" s="128">
        <f>S22/درآمد!$E$15</f>
        <v>4.3240377661471069E-2</v>
      </c>
    </row>
    <row r="23" spans="1:21" ht="21" customHeight="1" x14ac:dyDescent="0.45">
      <c r="A23" s="34" t="s">
        <v>202</v>
      </c>
      <c r="C23" s="30">
        <v>60678493040</v>
      </c>
      <c r="D23" s="30"/>
      <c r="E23" s="30">
        <v>0</v>
      </c>
      <c r="F23" s="30"/>
      <c r="G23" s="30">
        <v>0</v>
      </c>
      <c r="H23" s="30"/>
      <c r="I23" s="30">
        <f t="shared" si="0"/>
        <v>60678493040</v>
      </c>
      <c r="J23" s="30"/>
      <c r="K23" s="122">
        <f>I23/درآمد!$K$15</f>
        <v>7.0808192084147138E-3</v>
      </c>
      <c r="L23" s="30"/>
      <c r="M23" s="30">
        <v>162082739684</v>
      </c>
      <c r="N23" s="30"/>
      <c r="O23" s="30">
        <v>-200978749999</v>
      </c>
      <c r="P23" s="30"/>
      <c r="Q23" s="30">
        <v>0</v>
      </c>
      <c r="R23" s="30"/>
      <c r="S23" s="30">
        <f t="shared" si="1"/>
        <v>-38896010315</v>
      </c>
      <c r="U23" s="128">
        <f>S23/درآمد!$E$15</f>
        <v>-1.0458955855958223E-3</v>
      </c>
    </row>
    <row r="24" spans="1:21" ht="21" customHeight="1" x14ac:dyDescent="0.45">
      <c r="A24" s="57" t="s">
        <v>203</v>
      </c>
      <c r="C24" s="30">
        <v>120795553174</v>
      </c>
      <c r="D24" s="30"/>
      <c r="E24" s="30">
        <v>0</v>
      </c>
      <c r="F24" s="30"/>
      <c r="G24" s="30">
        <v>0</v>
      </c>
      <c r="H24" s="30"/>
      <c r="I24" s="30">
        <f t="shared" si="0"/>
        <v>120795553174</v>
      </c>
      <c r="J24" s="30"/>
      <c r="K24" s="122">
        <f>I24/درآمد!$K$15</f>
        <v>1.4096122536228698E-2</v>
      </c>
      <c r="L24" s="30"/>
      <c r="M24" s="30">
        <v>348561464690</v>
      </c>
      <c r="N24" s="30"/>
      <c r="O24" s="30">
        <v>-401957198531</v>
      </c>
      <c r="P24" s="30"/>
      <c r="Q24" s="30">
        <v>0</v>
      </c>
      <c r="R24" s="30"/>
      <c r="S24" s="30">
        <f t="shared" si="1"/>
        <v>-53395733841</v>
      </c>
      <c r="U24" s="128">
        <f>S24/درآمد!$E$15</f>
        <v>-1.4357863920149816E-3</v>
      </c>
    </row>
    <row r="25" spans="1:21" ht="21" customHeight="1" x14ac:dyDescent="0.45">
      <c r="A25" s="34" t="s">
        <v>181</v>
      </c>
      <c r="C25" s="30">
        <v>116053561900</v>
      </c>
      <c r="D25" s="30"/>
      <c r="E25" s="30">
        <v>0</v>
      </c>
      <c r="F25" s="30"/>
      <c r="G25" s="30">
        <v>0</v>
      </c>
      <c r="H25" s="30"/>
      <c r="I25" s="30">
        <f t="shared" si="0"/>
        <v>116053561900</v>
      </c>
      <c r="J25" s="30"/>
      <c r="K25" s="122">
        <f>I25/درآمد!$K$15</f>
        <v>1.354276036098582E-2</v>
      </c>
      <c r="L25" s="30"/>
      <c r="M25" s="30">
        <v>598000266921</v>
      </c>
      <c r="N25" s="30"/>
      <c r="O25" s="30">
        <v>-401957499999</v>
      </c>
      <c r="P25" s="30"/>
      <c r="Q25" s="30">
        <v>0</v>
      </c>
      <c r="R25" s="30"/>
      <c r="S25" s="30">
        <f t="shared" si="1"/>
        <v>196042766922</v>
      </c>
      <c r="U25" s="128">
        <f>S25/درآمد!$E$15</f>
        <v>5.2714986151841383E-3</v>
      </c>
    </row>
    <row r="26" spans="1:21" ht="21" customHeight="1" x14ac:dyDescent="0.45">
      <c r="A26" s="57" t="s">
        <v>182</v>
      </c>
      <c r="C26" s="30">
        <v>135947147088</v>
      </c>
      <c r="D26" s="30"/>
      <c r="E26" s="30">
        <v>-356186275293</v>
      </c>
      <c r="F26" s="30"/>
      <c r="G26" s="30">
        <v>0</v>
      </c>
      <c r="H26" s="30"/>
      <c r="I26" s="30">
        <f t="shared" si="0"/>
        <v>-220239128205</v>
      </c>
      <c r="J26" s="30"/>
      <c r="K26" s="122">
        <f>I26/درآمد!$K$15</f>
        <v>-2.5700596229547939E-2</v>
      </c>
      <c r="L26" s="30"/>
      <c r="M26" s="30">
        <v>1607178983026</v>
      </c>
      <c r="N26" s="30"/>
      <c r="O26" s="30">
        <v>-630887047967</v>
      </c>
      <c r="P26" s="30"/>
      <c r="Q26" s="30">
        <v>0</v>
      </c>
      <c r="R26" s="30"/>
      <c r="S26" s="30">
        <f t="shared" si="1"/>
        <v>976291935059</v>
      </c>
      <c r="U26" s="128">
        <f>S26/درآمد!$E$15</f>
        <v>2.6252035025228042E-2</v>
      </c>
    </row>
    <row r="27" spans="1:21" ht="21" customHeight="1" x14ac:dyDescent="0.45">
      <c r="A27" s="57" t="s">
        <v>169</v>
      </c>
      <c r="C27" s="30">
        <v>145289755520</v>
      </c>
      <c r="D27" s="30"/>
      <c r="E27" s="30">
        <v>0</v>
      </c>
      <c r="F27" s="30"/>
      <c r="G27" s="30">
        <v>0</v>
      </c>
      <c r="H27" s="30"/>
      <c r="I27" s="30">
        <f t="shared" si="0"/>
        <v>145289755520</v>
      </c>
      <c r="J27" s="30"/>
      <c r="K27" s="122">
        <f>I27/درآمد!$K$15</f>
        <v>1.695445025297045E-2</v>
      </c>
      <c r="L27" s="30"/>
      <c r="M27" s="30">
        <v>849364946416</v>
      </c>
      <c r="N27" s="30"/>
      <c r="O27" s="30">
        <v>-499728124999</v>
      </c>
      <c r="P27" s="30"/>
      <c r="Q27" s="30">
        <v>0</v>
      </c>
      <c r="R27" s="30"/>
      <c r="S27" s="30">
        <f t="shared" si="1"/>
        <v>349636821417</v>
      </c>
      <c r="U27" s="128">
        <f>S27/درآمد!$E$15</f>
        <v>9.4015711411093369E-3</v>
      </c>
    </row>
    <row r="28" spans="1:21" ht="21" customHeight="1" x14ac:dyDescent="0.45">
      <c r="A28" s="34" t="s">
        <v>170</v>
      </c>
      <c r="C28" s="30">
        <v>145310633690</v>
      </c>
      <c r="D28" s="30"/>
      <c r="E28" s="30">
        <v>0</v>
      </c>
      <c r="F28" s="30"/>
      <c r="G28" s="30">
        <v>0</v>
      </c>
      <c r="H28" s="30"/>
      <c r="I28" s="30">
        <f t="shared" si="0"/>
        <v>145310633690</v>
      </c>
      <c r="J28" s="30"/>
      <c r="K28" s="122">
        <f>I28/درآمد!$K$15</f>
        <v>1.695688661122139E-2</v>
      </c>
      <c r="L28" s="30"/>
      <c r="M28" s="30">
        <v>863447505559</v>
      </c>
      <c r="N28" s="30"/>
      <c r="O28" s="30">
        <v>0</v>
      </c>
      <c r="P28" s="30"/>
      <c r="Q28" s="30">
        <v>0</v>
      </c>
      <c r="R28" s="30"/>
      <c r="S28" s="30">
        <f t="shared" si="1"/>
        <v>863447505559</v>
      </c>
      <c r="U28" s="128">
        <f>S28/درآمد!$E$15</f>
        <v>2.3217700919562351E-2</v>
      </c>
    </row>
    <row r="29" spans="1:21" ht="21" customHeight="1" x14ac:dyDescent="0.45">
      <c r="A29" s="34" t="s">
        <v>152</v>
      </c>
      <c r="C29" s="30">
        <v>64932065921</v>
      </c>
      <c r="D29" s="30"/>
      <c r="E29" s="30">
        <v>-54962731482</v>
      </c>
      <c r="F29" s="30"/>
      <c r="G29" s="30">
        <v>0</v>
      </c>
      <c r="H29" s="30"/>
      <c r="I29" s="30">
        <f t="shared" si="0"/>
        <v>9969334439</v>
      </c>
      <c r="J29" s="30"/>
      <c r="K29" s="122">
        <f>I29/درآمد!$K$15</f>
        <v>1.1633620291830096E-3</v>
      </c>
      <c r="L29" s="30"/>
      <c r="M29" s="30">
        <v>377321220986</v>
      </c>
      <c r="N29" s="30"/>
      <c r="O29" s="30">
        <v>195279619626</v>
      </c>
      <c r="P29" s="30"/>
      <c r="Q29" s="30">
        <v>0</v>
      </c>
      <c r="R29" s="30"/>
      <c r="S29" s="30">
        <f t="shared" si="1"/>
        <v>572600840612</v>
      </c>
      <c r="U29" s="128">
        <f>S29/درآمد!$E$15</f>
        <v>1.5396969680296317E-2</v>
      </c>
    </row>
    <row r="30" spans="1:21" ht="21" customHeight="1" x14ac:dyDescent="0.45">
      <c r="A30" s="34" t="s">
        <v>153</v>
      </c>
      <c r="C30" s="30">
        <v>97120535199</v>
      </c>
      <c r="D30" s="30"/>
      <c r="E30" s="30">
        <v>-99470794433</v>
      </c>
      <c r="F30" s="30"/>
      <c r="G30" s="30">
        <v>0</v>
      </c>
      <c r="H30" s="30"/>
      <c r="I30" s="30">
        <f t="shared" si="0"/>
        <v>-2350259234</v>
      </c>
      <c r="J30" s="30"/>
      <c r="K30" s="122">
        <f>I30/درآمد!$K$15</f>
        <v>-2.7426127273613737E-4</v>
      </c>
      <c r="L30" s="30"/>
      <c r="M30" s="30">
        <v>549604580389</v>
      </c>
      <c r="N30" s="30"/>
      <c r="O30" s="30">
        <v>-216904754833</v>
      </c>
      <c r="P30" s="30"/>
      <c r="Q30" s="30">
        <v>0</v>
      </c>
      <c r="R30" s="30"/>
      <c r="S30" s="30">
        <f t="shared" si="1"/>
        <v>332699825556</v>
      </c>
      <c r="U30" s="128">
        <f>S30/درآمد!$E$15</f>
        <v>8.9461432177615485E-3</v>
      </c>
    </row>
    <row r="31" spans="1:21" ht="21" customHeight="1" x14ac:dyDescent="0.45">
      <c r="A31" s="34" t="s">
        <v>267</v>
      </c>
      <c r="C31" s="30">
        <v>139011561619</v>
      </c>
      <c r="D31" s="30"/>
      <c r="E31" s="30">
        <v>0</v>
      </c>
      <c r="F31" s="30"/>
      <c r="G31" s="30">
        <v>0</v>
      </c>
      <c r="H31" s="30"/>
      <c r="I31" s="30">
        <f t="shared" si="0"/>
        <v>139011561619</v>
      </c>
      <c r="J31" s="30"/>
      <c r="K31" s="122">
        <f>I31/درآمد!$K$15</f>
        <v>1.6221822368836153E-2</v>
      </c>
      <c r="L31" s="30"/>
      <c r="M31" s="30">
        <v>824786903959</v>
      </c>
      <c r="N31" s="30"/>
      <c r="O31" s="30">
        <v>0</v>
      </c>
      <c r="P31" s="30"/>
      <c r="Q31" s="30">
        <v>0</v>
      </c>
      <c r="R31" s="30"/>
      <c r="S31" s="30">
        <f t="shared" si="1"/>
        <v>824786903959</v>
      </c>
      <c r="U31" s="128">
        <f>S31/درآمد!$E$15</f>
        <v>2.2178135364574691E-2</v>
      </c>
    </row>
    <row r="32" spans="1:21" ht="21" customHeight="1" x14ac:dyDescent="0.45">
      <c r="A32" s="57" t="s">
        <v>250</v>
      </c>
      <c r="C32" s="30">
        <v>137793149790</v>
      </c>
      <c r="D32" s="30"/>
      <c r="E32" s="30">
        <v>0</v>
      </c>
      <c r="F32" s="30"/>
      <c r="G32" s="30">
        <v>0</v>
      </c>
      <c r="H32" s="30"/>
      <c r="I32" s="30">
        <f t="shared" si="0"/>
        <v>137793149790</v>
      </c>
      <c r="J32" s="30"/>
      <c r="K32" s="122">
        <f>I32/درآمد!$K$15</f>
        <v>1.6079640955780038E-2</v>
      </c>
      <c r="L32" s="30"/>
      <c r="M32" s="30">
        <v>823568492130</v>
      </c>
      <c r="N32" s="30"/>
      <c r="O32" s="30">
        <v>0</v>
      </c>
      <c r="P32" s="30"/>
      <c r="Q32" s="30">
        <v>0</v>
      </c>
      <c r="R32" s="30"/>
      <c r="S32" s="30">
        <f t="shared" si="1"/>
        <v>823568492130</v>
      </c>
      <c r="U32" s="128">
        <f>S32/درآمد!$E$15</f>
        <v>2.2145372838468062E-2</v>
      </c>
    </row>
    <row r="33" spans="1:21" ht="21" customHeight="1" x14ac:dyDescent="0.45">
      <c r="A33" s="57" t="s">
        <v>147</v>
      </c>
      <c r="C33" s="30">
        <v>56512467520</v>
      </c>
      <c r="D33" s="30"/>
      <c r="E33" s="30">
        <v>98042660300</v>
      </c>
      <c r="F33" s="30"/>
      <c r="G33" s="30">
        <v>0</v>
      </c>
      <c r="H33" s="30"/>
      <c r="I33" s="30">
        <f t="shared" si="0"/>
        <v>154555127820</v>
      </c>
      <c r="J33" s="30"/>
      <c r="K33" s="122">
        <f>I33/درآمد!$K$15</f>
        <v>1.8035664087857634E-2</v>
      </c>
      <c r="L33" s="30"/>
      <c r="M33" s="30">
        <v>370875761279</v>
      </c>
      <c r="N33" s="30"/>
      <c r="O33" s="30">
        <v>-57632645199</v>
      </c>
      <c r="P33" s="30"/>
      <c r="Q33" s="30">
        <v>0</v>
      </c>
      <c r="R33" s="30"/>
      <c r="S33" s="30">
        <f t="shared" si="1"/>
        <v>313243116080</v>
      </c>
      <c r="U33" s="128">
        <f>S33/درآمد!$E$15</f>
        <v>8.4229613698967813E-3</v>
      </c>
    </row>
    <row r="34" spans="1:21" ht="21" customHeight="1" x14ac:dyDescent="0.45">
      <c r="A34" s="57" t="s">
        <v>114</v>
      </c>
      <c r="C34" s="30">
        <v>58907386080</v>
      </c>
      <c r="D34" s="30"/>
      <c r="E34" s="30">
        <v>0</v>
      </c>
      <c r="F34" s="30"/>
      <c r="G34" s="30">
        <v>0</v>
      </c>
      <c r="H34" s="30"/>
      <c r="I34" s="30">
        <f t="shared" si="0"/>
        <v>58907386080</v>
      </c>
      <c r="J34" s="30"/>
      <c r="K34" s="122">
        <f>I34/درآمد!$K$15</f>
        <v>6.874141561126112E-3</v>
      </c>
      <c r="L34" s="30"/>
      <c r="M34" s="30">
        <v>330757259070</v>
      </c>
      <c r="N34" s="30"/>
      <c r="O34" s="30">
        <v>0</v>
      </c>
      <c r="P34" s="30"/>
      <c r="Q34" s="30">
        <v>0</v>
      </c>
      <c r="R34" s="30"/>
      <c r="S34" s="30">
        <f t="shared" si="1"/>
        <v>330757259070</v>
      </c>
      <c r="U34" s="128">
        <f>S34/درآمد!$E$15</f>
        <v>8.8939085105003198E-3</v>
      </c>
    </row>
    <row r="35" spans="1:21" ht="21" customHeight="1" x14ac:dyDescent="0.45">
      <c r="A35" s="57" t="s">
        <v>108</v>
      </c>
      <c r="C35" s="30">
        <v>13684438350</v>
      </c>
      <c r="D35" s="30"/>
      <c r="E35" s="30">
        <v>0</v>
      </c>
      <c r="F35" s="30"/>
      <c r="G35" s="30">
        <v>0</v>
      </c>
      <c r="H35" s="30"/>
      <c r="I35" s="30">
        <f t="shared" si="0"/>
        <v>13684438350</v>
      </c>
      <c r="J35" s="30"/>
      <c r="K35" s="122">
        <f>I35/درآمد!$K$15</f>
        <v>1.5968925573212778E-3</v>
      </c>
      <c r="L35" s="30"/>
      <c r="M35" s="30">
        <v>81467773935</v>
      </c>
      <c r="N35" s="30"/>
      <c r="O35" s="30">
        <v>0</v>
      </c>
      <c r="P35" s="30"/>
      <c r="Q35" s="30">
        <v>0</v>
      </c>
      <c r="R35" s="30"/>
      <c r="S35" s="30">
        <f t="shared" si="1"/>
        <v>81467773935</v>
      </c>
      <c r="U35" s="128">
        <f>S35/درآمد!$E$15</f>
        <v>2.1906304640729548E-3</v>
      </c>
    </row>
    <row r="36" spans="1:21" ht="21" customHeight="1" x14ac:dyDescent="0.45">
      <c r="A36" s="57" t="s">
        <v>109</v>
      </c>
      <c r="C36" s="30">
        <v>57349505790</v>
      </c>
      <c r="D36" s="30"/>
      <c r="E36" s="30">
        <v>-107007287939</v>
      </c>
      <c r="F36" s="30"/>
      <c r="G36" s="30">
        <v>0</v>
      </c>
      <c r="H36" s="30"/>
      <c r="I36" s="30">
        <f t="shared" si="0"/>
        <v>-49657782149</v>
      </c>
      <c r="J36" s="30"/>
      <c r="K36" s="122">
        <f>I36/درآمد!$K$15</f>
        <v>-5.7947678011074167E-3</v>
      </c>
      <c r="L36" s="30"/>
      <c r="M36" s="30">
        <v>313006595490</v>
      </c>
      <c r="N36" s="30"/>
      <c r="O36" s="30">
        <v>95770896243</v>
      </c>
      <c r="P36" s="30"/>
      <c r="Q36" s="30">
        <v>0</v>
      </c>
      <c r="R36" s="30"/>
      <c r="S36" s="30">
        <f t="shared" si="1"/>
        <v>408777491733</v>
      </c>
      <c r="U36" s="128">
        <f>S36/درآمد!$E$15</f>
        <v>1.0991836196875953E-2</v>
      </c>
    </row>
    <row r="37" spans="1:21" ht="21" customHeight="1" x14ac:dyDescent="0.45">
      <c r="A37" s="57" t="s">
        <v>103</v>
      </c>
      <c r="C37" s="30">
        <v>40631223580</v>
      </c>
      <c r="D37" s="30"/>
      <c r="E37" s="30">
        <v>0</v>
      </c>
      <c r="F37" s="30"/>
      <c r="G37" s="30">
        <v>0</v>
      </c>
      <c r="H37" s="30"/>
      <c r="I37" s="30">
        <f t="shared" si="0"/>
        <v>40631223580</v>
      </c>
      <c r="J37" s="30"/>
      <c r="K37" s="122">
        <f>I37/درآمد!$K$15</f>
        <v>4.7414221081100343E-3</v>
      </c>
      <c r="L37" s="30"/>
      <c r="M37" s="30">
        <v>240335645460</v>
      </c>
      <c r="N37" s="30"/>
      <c r="O37" s="30">
        <v>47364181715</v>
      </c>
      <c r="P37" s="30"/>
      <c r="Q37" s="30">
        <v>0</v>
      </c>
      <c r="R37" s="30"/>
      <c r="S37" s="30">
        <f t="shared" si="1"/>
        <v>287699827175</v>
      </c>
      <c r="U37" s="128">
        <f>S37/درآمد!$E$15</f>
        <v>7.7361142385076898E-3</v>
      </c>
    </row>
    <row r="38" spans="1:21" ht="21" customHeight="1" x14ac:dyDescent="0.45">
      <c r="A38" s="34" t="s">
        <v>88</v>
      </c>
      <c r="C38" s="30">
        <v>73977434948</v>
      </c>
      <c r="D38" s="30"/>
      <c r="E38" s="30">
        <v>0</v>
      </c>
      <c r="F38" s="30"/>
      <c r="G38" s="30">
        <v>0</v>
      </c>
      <c r="H38" s="30"/>
      <c r="I38" s="30">
        <f t="shared" si="0"/>
        <v>73977434948</v>
      </c>
      <c r="J38" s="30"/>
      <c r="K38" s="122">
        <f>I38/درآمد!$K$15</f>
        <v>8.6327266239743187E-3</v>
      </c>
      <c r="L38" s="30"/>
      <c r="M38" s="30">
        <v>415169066032</v>
      </c>
      <c r="N38" s="30"/>
      <c r="O38" s="30">
        <v>35260816500</v>
      </c>
      <c r="P38" s="30"/>
      <c r="Q38" s="30">
        <v>0</v>
      </c>
      <c r="R38" s="30"/>
      <c r="S38" s="30">
        <f t="shared" si="1"/>
        <v>450429882532</v>
      </c>
      <c r="U38" s="128">
        <f>S38/درآمد!$E$15</f>
        <v>1.2111849568771474E-2</v>
      </c>
    </row>
    <row r="39" spans="1:21" ht="21" customHeight="1" x14ac:dyDescent="0.45">
      <c r="A39" s="34" t="s">
        <v>84</v>
      </c>
      <c r="C39" s="30">
        <v>41847020400</v>
      </c>
      <c r="D39" s="30"/>
      <c r="E39" s="30">
        <v>0</v>
      </c>
      <c r="F39" s="30"/>
      <c r="G39" s="30">
        <v>0</v>
      </c>
      <c r="H39" s="30"/>
      <c r="I39" s="30">
        <f t="shared" si="0"/>
        <v>41847020400</v>
      </c>
      <c r="J39" s="30"/>
      <c r="K39" s="122">
        <f>I39/درآمد!$K$15</f>
        <v>4.8832983651705139E-3</v>
      </c>
      <c r="L39" s="30"/>
      <c r="M39" s="30">
        <v>247308108570</v>
      </c>
      <c r="N39" s="30"/>
      <c r="O39" s="30">
        <v>0</v>
      </c>
      <c r="P39" s="30"/>
      <c r="Q39" s="30">
        <v>0</v>
      </c>
      <c r="R39" s="30"/>
      <c r="S39" s="30">
        <f t="shared" si="1"/>
        <v>247308108570</v>
      </c>
      <c r="U39" s="128">
        <f>S39/درآمد!$E$15</f>
        <v>6.6499997542335421E-3</v>
      </c>
    </row>
    <row r="40" spans="1:21" ht="21" customHeight="1" x14ac:dyDescent="0.45">
      <c r="A40" s="34" t="s">
        <v>28</v>
      </c>
      <c r="C40" s="30">
        <v>12675702970</v>
      </c>
      <c r="D40" s="30"/>
      <c r="E40" s="30">
        <v>0</v>
      </c>
      <c r="F40" s="30"/>
      <c r="G40" s="30">
        <v>0</v>
      </c>
      <c r="H40" s="30"/>
      <c r="I40" s="30">
        <f t="shared" si="0"/>
        <v>12675702970</v>
      </c>
      <c r="J40" s="30"/>
      <c r="K40" s="122">
        <f>I40/درآمد!$K$15</f>
        <v>1.4791791386606829E-3</v>
      </c>
      <c r="L40" s="30"/>
      <c r="M40" s="30">
        <v>74473278293</v>
      </c>
      <c r="N40" s="30"/>
      <c r="O40" s="30">
        <v>0</v>
      </c>
      <c r="P40" s="30"/>
      <c r="Q40" s="30">
        <v>0</v>
      </c>
      <c r="R40" s="30"/>
      <c r="S40" s="30">
        <f t="shared" si="1"/>
        <v>74473278293</v>
      </c>
      <c r="U40" s="128">
        <f>S40/درآمد!$E$15</f>
        <v>2.0025517368155261E-3</v>
      </c>
    </row>
    <row r="41" spans="1:21" ht="21" customHeight="1" x14ac:dyDescent="0.45">
      <c r="A41" s="57" t="s">
        <v>87</v>
      </c>
      <c r="C41" s="30">
        <v>41748410271</v>
      </c>
      <c r="D41" s="30"/>
      <c r="E41" s="30">
        <v>0</v>
      </c>
      <c r="F41" s="30"/>
      <c r="G41" s="30">
        <v>0</v>
      </c>
      <c r="H41" s="30"/>
      <c r="I41" s="30">
        <f t="shared" si="0"/>
        <v>41748410271</v>
      </c>
      <c r="J41" s="30"/>
      <c r="K41" s="122">
        <f>I41/درآمد!$K$15</f>
        <v>4.8717911496714873E-3</v>
      </c>
      <c r="L41" s="30"/>
      <c r="M41" s="30">
        <v>246887125385</v>
      </c>
      <c r="N41" s="30"/>
      <c r="O41" s="30">
        <v>0</v>
      </c>
      <c r="P41" s="30"/>
      <c r="Q41" s="30">
        <v>0</v>
      </c>
      <c r="R41" s="30"/>
      <c r="S41" s="30">
        <f t="shared" si="1"/>
        <v>246887125385</v>
      </c>
      <c r="U41" s="128">
        <f>S41/درآمد!$E$15</f>
        <v>6.6386797126345258E-3</v>
      </c>
    </row>
    <row r="42" spans="1:21" ht="21" customHeight="1" x14ac:dyDescent="0.45">
      <c r="A42" s="57" t="s">
        <v>199</v>
      </c>
      <c r="C42" s="30">
        <v>0</v>
      </c>
      <c r="D42" s="30"/>
      <c r="E42" s="30">
        <v>621689353</v>
      </c>
      <c r="F42" s="30"/>
      <c r="G42" s="30">
        <v>0</v>
      </c>
      <c r="H42" s="30"/>
      <c r="I42" s="30">
        <f t="shared" si="0"/>
        <v>621689353</v>
      </c>
      <c r="J42" s="30"/>
      <c r="K42" s="122">
        <f>I42/درآمد!$K$15</f>
        <v>7.2547449546702118E-5</v>
      </c>
      <c r="L42" s="30"/>
      <c r="M42" s="30">
        <v>0</v>
      </c>
      <c r="N42" s="30"/>
      <c r="O42" s="30">
        <v>765567435</v>
      </c>
      <c r="P42" s="30"/>
      <c r="Q42" s="30">
        <v>0</v>
      </c>
      <c r="R42" s="30"/>
      <c r="S42" s="30">
        <f t="shared" si="1"/>
        <v>765567435</v>
      </c>
      <c r="U42" s="128">
        <f>S42/درآمد!$E$15</f>
        <v>2.0585751450030602E-5</v>
      </c>
    </row>
    <row r="43" spans="1:21" ht="21" customHeight="1" x14ac:dyDescent="0.45">
      <c r="A43" s="34" t="s">
        <v>196</v>
      </c>
      <c r="C43" s="30">
        <v>0</v>
      </c>
      <c r="D43" s="30"/>
      <c r="E43" s="30">
        <v>4343515488</v>
      </c>
      <c r="F43" s="30"/>
      <c r="G43" s="30">
        <v>0</v>
      </c>
      <c r="H43" s="30"/>
      <c r="I43" s="30">
        <f t="shared" si="0"/>
        <v>4343515488</v>
      </c>
      <c r="J43" s="30"/>
      <c r="K43" s="122">
        <f>I43/درآمد!$K$15</f>
        <v>5.0686242124046673E-4</v>
      </c>
      <c r="L43" s="30"/>
      <c r="M43" s="30">
        <v>0</v>
      </c>
      <c r="N43" s="30"/>
      <c r="O43" s="30">
        <v>8534134740</v>
      </c>
      <c r="P43" s="30"/>
      <c r="Q43" s="30">
        <v>0</v>
      </c>
      <c r="R43" s="30"/>
      <c r="S43" s="30">
        <f t="shared" si="1"/>
        <v>8534134740</v>
      </c>
      <c r="U43" s="128">
        <f>S43/درآمد!$E$15</f>
        <v>2.2947890488407666E-4</v>
      </c>
    </row>
    <row r="44" spans="1:21" ht="21" customHeight="1" x14ac:dyDescent="0.45">
      <c r="A44" s="57" t="s">
        <v>197</v>
      </c>
      <c r="C44" s="30">
        <v>0</v>
      </c>
      <c r="D44" s="30"/>
      <c r="E44" s="30">
        <v>6075514222</v>
      </c>
      <c r="F44" s="30"/>
      <c r="G44" s="30">
        <v>0</v>
      </c>
      <c r="H44" s="30"/>
      <c r="I44" s="30">
        <f t="shared" si="0"/>
        <v>6075514222</v>
      </c>
      <c r="J44" s="30"/>
      <c r="K44" s="122">
        <f>I44/درآمد!$K$15</f>
        <v>7.0897637117941148E-4</v>
      </c>
      <c r="L44" s="30"/>
      <c r="M44" s="30">
        <v>0</v>
      </c>
      <c r="N44" s="30"/>
      <c r="O44" s="30">
        <v>12236817677</v>
      </c>
      <c r="P44" s="30"/>
      <c r="Q44" s="30">
        <v>0</v>
      </c>
      <c r="R44" s="30"/>
      <c r="S44" s="30">
        <f t="shared" si="1"/>
        <v>12236817677</v>
      </c>
      <c r="U44" s="128">
        <f>S44/درآمد!$E$15</f>
        <v>3.2904232301634261E-4</v>
      </c>
    </row>
    <row r="45" spans="1:21" ht="21" customHeight="1" x14ac:dyDescent="0.45">
      <c r="A45" s="57" t="s">
        <v>200</v>
      </c>
      <c r="C45" s="30">
        <v>0</v>
      </c>
      <c r="D45" s="30"/>
      <c r="E45" s="30">
        <v>618314029</v>
      </c>
      <c r="F45" s="30"/>
      <c r="G45" s="30">
        <v>0</v>
      </c>
      <c r="H45" s="30"/>
      <c r="I45" s="30">
        <f t="shared" si="0"/>
        <v>618314029</v>
      </c>
      <c r="J45" s="30"/>
      <c r="K45" s="122">
        <f>I45/درآمد!$K$15</f>
        <v>7.215356931309005E-5</v>
      </c>
      <c r="L45" s="30"/>
      <c r="M45" s="30">
        <v>0</v>
      </c>
      <c r="N45" s="30"/>
      <c r="O45" s="30">
        <v>1090195529</v>
      </c>
      <c r="P45" s="30"/>
      <c r="Q45" s="30">
        <v>0</v>
      </c>
      <c r="R45" s="30"/>
      <c r="S45" s="30">
        <f t="shared" si="1"/>
        <v>1090195529</v>
      </c>
      <c r="U45" s="128">
        <f>S45/درآمد!$E$15</f>
        <v>2.9314849568971844E-5</v>
      </c>
    </row>
    <row r="46" spans="1:21" ht="21" customHeight="1" x14ac:dyDescent="0.45">
      <c r="A46" s="34" t="s">
        <v>224</v>
      </c>
      <c r="C46" s="30">
        <v>0</v>
      </c>
      <c r="D46" s="30"/>
      <c r="E46" s="30">
        <v>264069544</v>
      </c>
      <c r="F46" s="30"/>
      <c r="G46" s="30">
        <v>0</v>
      </c>
      <c r="H46" s="30"/>
      <c r="I46" s="30">
        <f t="shared" si="0"/>
        <v>264069544</v>
      </c>
      <c r="J46" s="30"/>
      <c r="K46" s="122">
        <f>I46/درآمد!$K$15</f>
        <v>3.0815345039632095E-5</v>
      </c>
      <c r="L46" s="30"/>
      <c r="M46" s="30">
        <v>0</v>
      </c>
      <c r="N46" s="30"/>
      <c r="O46" s="30">
        <v>741866230</v>
      </c>
      <c r="P46" s="30"/>
      <c r="Q46" s="30">
        <v>0</v>
      </c>
      <c r="R46" s="30"/>
      <c r="S46" s="30">
        <f t="shared" si="1"/>
        <v>741866230</v>
      </c>
      <c r="U46" s="128">
        <f>S46/درآمد!$E$15</f>
        <v>1.994843709614064E-5</v>
      </c>
    </row>
    <row r="47" spans="1:21" ht="21" customHeight="1" x14ac:dyDescent="0.45">
      <c r="A47" s="57" t="s">
        <v>171</v>
      </c>
      <c r="C47" s="30">
        <v>0</v>
      </c>
      <c r="D47" s="30"/>
      <c r="E47" s="30">
        <v>0</v>
      </c>
      <c r="F47" s="30"/>
      <c r="G47" s="30">
        <v>0</v>
      </c>
      <c r="H47" s="30"/>
      <c r="I47" s="30">
        <f t="shared" si="0"/>
        <v>0</v>
      </c>
      <c r="J47" s="30"/>
      <c r="K47" s="122">
        <f>I47/درآمد!$K$15</f>
        <v>0</v>
      </c>
      <c r="L47" s="30"/>
      <c r="M47" s="30">
        <v>0</v>
      </c>
      <c r="N47" s="30"/>
      <c r="O47" s="30">
        <v>2376737799436</v>
      </c>
      <c r="P47" s="30"/>
      <c r="Q47" s="30">
        <v>0</v>
      </c>
      <c r="R47" s="30"/>
      <c r="S47" s="30">
        <f t="shared" si="1"/>
        <v>2376737799436</v>
      </c>
      <c r="U47" s="128">
        <f>S47/درآمد!$E$15</f>
        <v>6.3909371486108452E-2</v>
      </c>
    </row>
    <row r="48" spans="1:21" ht="21" customHeight="1" x14ac:dyDescent="0.45">
      <c r="A48" s="57" t="s">
        <v>180</v>
      </c>
      <c r="C48" s="30">
        <v>0</v>
      </c>
      <c r="D48" s="30"/>
      <c r="E48" s="30">
        <v>140035074531</v>
      </c>
      <c r="F48" s="30"/>
      <c r="G48" s="30">
        <v>0</v>
      </c>
      <c r="H48" s="30"/>
      <c r="I48" s="30">
        <f>C48+E48+G48</f>
        <v>140035074531</v>
      </c>
      <c r="J48" s="30"/>
      <c r="K48" s="122">
        <f>I48/درآمد!$K$15</f>
        <v>1.6341260237581055E-2</v>
      </c>
      <c r="L48" s="30"/>
      <c r="M48" s="30">
        <v>328872470160</v>
      </c>
      <c r="N48" s="30"/>
      <c r="O48" s="30">
        <v>705584901261</v>
      </c>
      <c r="P48" s="30"/>
      <c r="Q48" s="30">
        <v>0</v>
      </c>
      <c r="R48" s="30"/>
      <c r="S48" s="30">
        <f>M48+O48+Q48</f>
        <v>1034457371421</v>
      </c>
      <c r="U48" s="128">
        <f>S48/درآمد!$E$15</f>
        <v>2.7816076494586915E-2</v>
      </c>
    </row>
    <row r="49" spans="1:21" ht="21" customHeight="1" x14ac:dyDescent="0.45">
      <c r="A49" s="57" t="s">
        <v>268</v>
      </c>
      <c r="C49" s="30">
        <v>0</v>
      </c>
      <c r="D49" s="30"/>
      <c r="E49" s="30">
        <v>0</v>
      </c>
      <c r="F49" s="30"/>
      <c r="G49" s="30">
        <v>0</v>
      </c>
      <c r="H49" s="30"/>
      <c r="I49" s="30">
        <f>C49+E49+G49</f>
        <v>0</v>
      </c>
      <c r="J49" s="30"/>
      <c r="K49" s="122">
        <f>I49/درآمد!$K$15</f>
        <v>0</v>
      </c>
      <c r="L49" s="30"/>
      <c r="M49" s="30">
        <v>1290580000000</v>
      </c>
      <c r="N49" s="30"/>
      <c r="O49" s="30">
        <v>0</v>
      </c>
      <c r="P49" s="30"/>
      <c r="Q49" s="30">
        <v>0</v>
      </c>
      <c r="R49" s="30"/>
      <c r="S49" s="30">
        <f>M49+O49+Q49</f>
        <v>1290580000000</v>
      </c>
      <c r="U49" s="128">
        <f>S49/درآمد!$E$15</f>
        <v>3.4703094582883474E-2</v>
      </c>
    </row>
    <row r="50" spans="1:21" ht="21" customHeight="1" x14ac:dyDescent="0.45">
      <c r="A50" s="111" t="s">
        <v>143</v>
      </c>
      <c r="C50" s="75">
        <f>SUM(C10:C49)</f>
        <v>3570935882834</v>
      </c>
      <c r="D50" s="30"/>
      <c r="E50" s="75">
        <f>SUM(E10:E49)</f>
        <v>13191765182</v>
      </c>
      <c r="F50" s="30"/>
      <c r="G50" s="75">
        <f>SUM(G10:G49)</f>
        <v>2538553410</v>
      </c>
      <c r="H50" s="30"/>
      <c r="I50" s="75">
        <f>SUM(I10:I49)</f>
        <v>3586666201426</v>
      </c>
      <c r="J50" s="30"/>
      <c r="K50" s="98">
        <f>SUM(K10:K48)</f>
        <v>0.4185426114074281</v>
      </c>
      <c r="L50" s="30"/>
      <c r="M50" s="75">
        <f>SUM(M10:M49)</f>
        <v>14604470642573</v>
      </c>
      <c r="N50" s="30"/>
      <c r="O50" s="75">
        <f>SUM(O10:O49)</f>
        <v>2078100723108</v>
      </c>
      <c r="P50" s="30"/>
      <c r="Q50" s="75">
        <f>SUM(Q10:Q49)</f>
        <v>44754347676</v>
      </c>
      <c r="R50" s="30"/>
      <c r="S50" s="75">
        <f>SUM(S10:S49)</f>
        <v>16727325713357</v>
      </c>
      <c r="U50" s="98">
        <f>SUM(U10:U48)</f>
        <v>0.41508689623467659</v>
      </c>
    </row>
    <row r="51" spans="1:21" ht="21" customHeight="1" x14ac:dyDescent="0.45">
      <c r="C51" s="9">
        <f>2033890701939+1537045180895</f>
        <v>3570935882834</v>
      </c>
      <c r="E51" s="9">
        <f>140035074531-126843309349</f>
        <v>13191765182</v>
      </c>
      <c r="G51" s="9">
        <f>2563021792-24468382</f>
        <v>2538553410</v>
      </c>
      <c r="I51" s="9">
        <f>C51+E51+G51</f>
        <v>3586666201426</v>
      </c>
      <c r="M51" s="9">
        <f>8815924157290+5788546485283</f>
        <v>14604470642573</v>
      </c>
      <c r="O51" s="9">
        <f>3082322700698-1004221977590</f>
        <v>2078100723108</v>
      </c>
      <c r="Q51" s="9">
        <f>44826659810-72312134</f>
        <v>44754347676</v>
      </c>
      <c r="S51" s="9">
        <f>M51+O51+Q51</f>
        <v>16727325713357</v>
      </c>
    </row>
    <row r="52" spans="1:21" ht="21" customHeight="1" x14ac:dyDescent="0.45">
      <c r="C52" s="9">
        <f>C50-C51</f>
        <v>0</v>
      </c>
      <c r="E52" s="9">
        <f>E50-E51</f>
        <v>0</v>
      </c>
      <c r="G52" s="9">
        <f>G50-G51</f>
        <v>0</v>
      </c>
      <c r="I52" s="9">
        <f>I50-I51</f>
        <v>0</v>
      </c>
      <c r="M52" s="9">
        <f>M50-M51</f>
        <v>0</v>
      </c>
      <c r="O52" s="9">
        <f>O50-O51</f>
        <v>0</v>
      </c>
      <c r="Q52" s="9">
        <f>Q50-Q51</f>
        <v>0</v>
      </c>
      <c r="S52" s="9">
        <f>S50-S51</f>
        <v>0</v>
      </c>
    </row>
    <row r="55" spans="1:21" ht="21" customHeight="1" x14ac:dyDescent="0.45">
      <c r="Q55" s="138"/>
    </row>
    <row r="56" spans="1:21" ht="21" customHeight="1" x14ac:dyDescent="0.45">
      <c r="E56" s="129"/>
      <c r="Q56" s="129"/>
    </row>
    <row r="61" spans="1:21" ht="21" customHeight="1" x14ac:dyDescent="0.45">
      <c r="E61" s="9" t="s">
        <v>269</v>
      </c>
    </row>
    <row r="62" spans="1:21" ht="21" customHeight="1" x14ac:dyDescent="0.45">
      <c r="C62" s="57" t="s">
        <v>223</v>
      </c>
      <c r="E62" s="30">
        <v>195049732178</v>
      </c>
    </row>
    <row r="63" spans="1:21" ht="21" customHeight="1" x14ac:dyDescent="0.45">
      <c r="C63" s="57" t="s">
        <v>180</v>
      </c>
      <c r="E63" s="30">
        <v>140035074531</v>
      </c>
    </row>
    <row r="64" spans="1:21" ht="21" customHeight="1" x14ac:dyDescent="0.45">
      <c r="C64" s="57" t="s">
        <v>172</v>
      </c>
      <c r="E64" s="30">
        <v>131478555217</v>
      </c>
    </row>
    <row r="65" spans="3:5" ht="21" customHeight="1" x14ac:dyDescent="0.45">
      <c r="C65" s="57" t="s">
        <v>147</v>
      </c>
      <c r="E65" s="30">
        <v>98042660300</v>
      </c>
    </row>
    <row r="66" spans="3:5" ht="21" customHeight="1" x14ac:dyDescent="0.45">
      <c r="C66" s="34" t="s">
        <v>249</v>
      </c>
      <c r="E66" s="30">
        <v>48038979157</v>
      </c>
    </row>
    <row r="67" spans="3:5" ht="21" customHeight="1" x14ac:dyDescent="0.45">
      <c r="C67" s="57" t="s">
        <v>197</v>
      </c>
      <c r="E67" s="30">
        <v>6075514222</v>
      </c>
    </row>
    <row r="68" spans="3:5" ht="21" customHeight="1" x14ac:dyDescent="0.45">
      <c r="C68" s="34" t="s">
        <v>198</v>
      </c>
      <c r="E68" s="30">
        <v>5812702770</v>
      </c>
    </row>
    <row r="69" spans="3:5" ht="21" customHeight="1" x14ac:dyDescent="0.45">
      <c r="C69" s="34" t="s">
        <v>196</v>
      </c>
      <c r="E69" s="30">
        <v>4343515488</v>
      </c>
    </row>
    <row r="70" spans="3:5" ht="21" customHeight="1" x14ac:dyDescent="0.45">
      <c r="C70" s="57" t="s">
        <v>199</v>
      </c>
      <c r="E70" s="30">
        <v>621689353</v>
      </c>
    </row>
    <row r="71" spans="3:5" ht="21" customHeight="1" x14ac:dyDescent="0.45">
      <c r="C71" s="57" t="s">
        <v>200</v>
      </c>
      <c r="E71" s="30">
        <v>618314029</v>
      </c>
    </row>
    <row r="72" spans="3:5" ht="21" customHeight="1" x14ac:dyDescent="0.45">
      <c r="C72" s="34" t="s">
        <v>248</v>
      </c>
      <c r="E72" s="30">
        <v>438047540</v>
      </c>
    </row>
    <row r="73" spans="3:5" ht="21" customHeight="1" x14ac:dyDescent="0.45">
      <c r="C73" s="34" t="s">
        <v>224</v>
      </c>
      <c r="E73" s="30">
        <v>264069544</v>
      </c>
    </row>
    <row r="74" spans="3:5" ht="21" customHeight="1" x14ac:dyDescent="0.45">
      <c r="C74" s="34" t="s">
        <v>152</v>
      </c>
      <c r="E74" s="30">
        <v>-54962731482</v>
      </c>
    </row>
    <row r="75" spans="3:5" ht="21" customHeight="1" x14ac:dyDescent="0.45">
      <c r="C75" s="34" t="s">
        <v>153</v>
      </c>
      <c r="E75" s="30">
        <v>-99470794433</v>
      </c>
    </row>
    <row r="76" spans="3:5" ht="21" customHeight="1" x14ac:dyDescent="0.45">
      <c r="C76" s="57" t="s">
        <v>109</v>
      </c>
      <c r="E76" s="30">
        <v>-107007287939</v>
      </c>
    </row>
    <row r="77" spans="3:5" ht="21" customHeight="1" x14ac:dyDescent="0.45">
      <c r="C77" s="57" t="s">
        <v>182</v>
      </c>
      <c r="E77" s="30">
        <v>-356186275293</v>
      </c>
    </row>
  </sheetData>
  <autoFilter ref="C61:E61" xr:uid="{00000000-0001-0000-0900-000000000000}">
    <sortState xmlns:xlrd2="http://schemas.microsoft.com/office/spreadsheetml/2017/richdata2" ref="C62:E101">
      <sortCondition descending="1" ref="E61"/>
    </sortState>
  </autoFilter>
  <sortState xmlns:xlrd2="http://schemas.microsoft.com/office/spreadsheetml/2017/richdata2" ref="A9:U49">
    <sortCondition descending="1" ref="E9:E49"/>
  </sortState>
  <mergeCells count="15">
    <mergeCell ref="A2:U2"/>
    <mergeCell ref="A1:U1"/>
    <mergeCell ref="I7:K7"/>
    <mergeCell ref="S7:U7"/>
    <mergeCell ref="C6:K6"/>
    <mergeCell ref="M6:U6"/>
    <mergeCell ref="A7:A8"/>
    <mergeCell ref="A5:S5"/>
    <mergeCell ref="G7:G8"/>
    <mergeCell ref="E7:E8"/>
    <mergeCell ref="C7:C8"/>
    <mergeCell ref="Q7:Q8"/>
    <mergeCell ref="O7:O8"/>
    <mergeCell ref="M7:M8"/>
    <mergeCell ref="A3:U3"/>
  </mergeCells>
  <phoneticPr fontId="11" type="noConversion"/>
  <pageMargins left="0.39" right="0.39" top="0.39" bottom="0.39" header="0" footer="0"/>
  <pageSetup paperSize="9" scale="63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F0"/>
    <pageSetUpPr fitToPage="1"/>
  </sheetPr>
  <dimension ref="A1:M17"/>
  <sheetViews>
    <sheetView rightToLeft="1" view="pageBreakPreview" zoomScale="115" zoomScaleNormal="85" zoomScaleSheetLayoutView="115" workbookViewId="0">
      <selection activeCell="G16" sqref="G16"/>
    </sheetView>
  </sheetViews>
  <sheetFormatPr defaultRowHeight="18.75" x14ac:dyDescent="0.45"/>
  <cols>
    <col min="1" max="1" width="20.140625" style="3" customWidth="1"/>
    <col min="2" max="2" width="0.85546875" style="3" customWidth="1"/>
    <col min="3" max="3" width="20.28515625" style="3" customWidth="1"/>
    <col min="4" max="4" width="0.85546875" style="3" customWidth="1"/>
    <col min="5" max="5" width="21.85546875" style="3" bestFit="1" customWidth="1"/>
    <col min="6" max="6" width="0.85546875" style="3" customWidth="1"/>
    <col min="7" max="7" width="20.28515625" style="3" customWidth="1"/>
    <col min="8" max="8" width="0.85546875" style="3" customWidth="1"/>
    <col min="9" max="9" width="14.7109375" style="3" customWidth="1"/>
    <col min="10" max="10" width="1.140625" style="3" customWidth="1"/>
    <col min="11" max="11" width="21.7109375" style="3" bestFit="1" customWidth="1"/>
    <col min="12" max="12" width="23.28515625" style="3" bestFit="1" customWidth="1"/>
    <col min="13" max="13" width="15" style="3" bestFit="1" customWidth="1"/>
    <col min="14" max="16384" width="9.140625" style="3"/>
  </cols>
  <sheetData>
    <row r="1" spans="1:13" ht="21" x14ac:dyDescent="0.45">
      <c r="A1" s="227" t="s">
        <v>0</v>
      </c>
      <c r="B1" s="227"/>
      <c r="C1" s="227"/>
      <c r="D1" s="227"/>
      <c r="E1" s="227"/>
      <c r="F1" s="227"/>
      <c r="G1" s="227"/>
      <c r="H1" s="227"/>
      <c r="I1" s="227"/>
    </row>
    <row r="2" spans="1:13" ht="21" x14ac:dyDescent="0.45">
      <c r="A2" s="227" t="s">
        <v>42</v>
      </c>
      <c r="B2" s="227"/>
      <c r="C2" s="227"/>
      <c r="D2" s="227"/>
      <c r="E2" s="227"/>
      <c r="F2" s="227"/>
      <c r="G2" s="227"/>
      <c r="H2" s="227"/>
      <c r="I2" s="227"/>
    </row>
    <row r="3" spans="1:13" ht="21" x14ac:dyDescent="0.45">
      <c r="A3" s="227" t="str">
        <f>سهام!A3</f>
        <v>برای ماه منتهی به 1405/05/31</v>
      </c>
      <c r="B3" s="227"/>
      <c r="C3" s="227"/>
      <c r="D3" s="227"/>
      <c r="E3" s="227"/>
      <c r="F3" s="227"/>
      <c r="G3" s="227"/>
      <c r="H3" s="227"/>
      <c r="I3" s="227"/>
    </row>
    <row r="5" spans="1:13" ht="21" x14ac:dyDescent="0.45">
      <c r="A5" s="234" t="s">
        <v>142</v>
      </c>
      <c r="B5" s="234"/>
      <c r="C5" s="234"/>
      <c r="D5" s="234"/>
      <c r="E5" s="234"/>
      <c r="F5" s="234"/>
      <c r="G5" s="234"/>
      <c r="H5" s="234"/>
      <c r="I5" s="234"/>
    </row>
    <row r="6" spans="1:13" ht="21" x14ac:dyDescent="0.45">
      <c r="C6" s="224" t="str">
        <f>'صورت وضعیت'!B23</f>
        <v>طی مرداد ماه</v>
      </c>
      <c r="D6" s="224"/>
      <c r="E6" s="224"/>
      <c r="G6" s="224" t="str">
        <f>'صورت وضعیت'!B24</f>
        <v>از ابتدای سال مالی تا پایان مرداد ماه 1405</v>
      </c>
      <c r="H6" s="224"/>
      <c r="I6" s="224"/>
    </row>
    <row r="7" spans="1:13" ht="42" x14ac:dyDescent="0.45">
      <c r="A7" s="26" t="s">
        <v>65</v>
      </c>
      <c r="C7" s="6" t="s">
        <v>66</v>
      </c>
      <c r="D7" s="10"/>
      <c r="E7" s="6" t="s">
        <v>45</v>
      </c>
      <c r="G7" s="6" t="s">
        <v>66</v>
      </c>
      <c r="H7" s="10"/>
      <c r="I7" s="28" t="s">
        <v>45</v>
      </c>
    </row>
    <row r="8" spans="1:13" ht="21" x14ac:dyDescent="0.45">
      <c r="A8" s="18"/>
      <c r="C8" s="12" t="s">
        <v>120</v>
      </c>
      <c r="D8" s="24"/>
      <c r="E8" s="45"/>
      <c r="G8" s="12" t="s">
        <v>120</v>
      </c>
      <c r="H8" s="24"/>
      <c r="I8" s="45"/>
    </row>
    <row r="9" spans="1:13" x14ac:dyDescent="0.45">
      <c r="A9" s="189" t="s">
        <v>121</v>
      </c>
      <c r="C9" s="29">
        <v>3238436075582</v>
      </c>
      <c r="D9" s="29"/>
      <c r="E9" s="82">
        <f>C9/درآمد!$K$15</f>
        <v>0.3779062270727116</v>
      </c>
      <c r="F9" s="29"/>
      <c r="G9" s="29">
        <v>17490232148098</v>
      </c>
      <c r="H9" s="29"/>
      <c r="I9" s="82">
        <f>G9/درآمد!$E$15</f>
        <v>0.4703041892110788</v>
      </c>
      <c r="K9" s="11"/>
      <c r="L9" s="11"/>
      <c r="M9" s="11"/>
    </row>
    <row r="10" spans="1:13" x14ac:dyDescent="0.45">
      <c r="A10" s="142" t="s">
        <v>239</v>
      </c>
      <c r="C10" s="29">
        <v>332584986295</v>
      </c>
      <c r="D10" s="29"/>
      <c r="E10" s="82">
        <f>C10/درآمد!$K$15</f>
        <v>3.881068961016472E-2</v>
      </c>
      <c r="F10" s="29"/>
      <c r="G10" s="29">
        <v>422839999990</v>
      </c>
      <c r="H10" s="29"/>
      <c r="I10" s="82">
        <f>G10/درآمد!$E$15</f>
        <v>1.1369970488524088E-2</v>
      </c>
      <c r="K10" s="11"/>
      <c r="L10" s="11"/>
      <c r="M10" s="11"/>
    </row>
    <row r="11" spans="1:13" s="42" customFormat="1" ht="21" x14ac:dyDescent="0.55000000000000004">
      <c r="A11" s="32" t="s">
        <v>143</v>
      </c>
      <c r="C11" s="78">
        <f>SUM(C9:C10)</f>
        <v>3571021061877</v>
      </c>
      <c r="D11" s="55"/>
      <c r="E11" s="141">
        <f>SUM(E9:E10)</f>
        <v>0.4167169166828763</v>
      </c>
      <c r="F11" s="55"/>
      <c r="G11" s="78">
        <f>SUM(G9:G10)</f>
        <v>17913072148088</v>
      </c>
      <c r="H11" s="55"/>
      <c r="I11" s="141">
        <f>SUM(I9:I10)</f>
        <v>0.48167415969960287</v>
      </c>
      <c r="K11" s="56"/>
      <c r="L11" s="56"/>
      <c r="M11" s="56"/>
    </row>
    <row r="15" spans="1:13" x14ac:dyDescent="0.45">
      <c r="C15" s="3">
        <f>332584986295+3241035547540-2599471958</f>
        <v>3571021061877</v>
      </c>
      <c r="G15" s="3">
        <f>17502903385506+422839999990-12671237408</f>
        <v>17913072148088</v>
      </c>
    </row>
    <row r="16" spans="1:13" x14ac:dyDescent="0.45">
      <c r="C16" s="3">
        <f>C11-C15</f>
        <v>0</v>
      </c>
      <c r="G16" s="3">
        <f>G11-G15</f>
        <v>0</v>
      </c>
    </row>
    <row r="17" spans="6:6" x14ac:dyDescent="0.45">
      <c r="F17" s="3">
        <v>14352122851661</v>
      </c>
    </row>
  </sheetData>
  <sortState xmlns:xlrd2="http://schemas.microsoft.com/office/spreadsheetml/2017/richdata2" ref="A9:M9">
    <sortCondition descending="1" ref="G9"/>
  </sortState>
  <mergeCells count="6">
    <mergeCell ref="A1:I1"/>
    <mergeCell ref="A2:I2"/>
    <mergeCell ref="A3:I3"/>
    <mergeCell ref="A5:I5"/>
    <mergeCell ref="C6:E6"/>
    <mergeCell ref="G6:I6"/>
  </mergeCells>
  <pageMargins left="0.39" right="0.39" top="0.39" bottom="0.39" header="0" footer="0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D3C00-0C20-4432-9067-4540C3DCA53B}">
  <sheetPr>
    <tabColor rgb="FF00B0F0"/>
  </sheetPr>
  <dimension ref="A1:W18"/>
  <sheetViews>
    <sheetView rightToLeft="1" view="pageBreakPreview" zoomScaleNormal="100" zoomScaleSheetLayoutView="100" workbookViewId="0">
      <selection activeCell="Q13" sqref="Q13"/>
    </sheetView>
  </sheetViews>
  <sheetFormatPr defaultRowHeight="18.75" x14ac:dyDescent="0.45"/>
  <cols>
    <col min="1" max="1" width="26.28515625" style="3" bestFit="1" customWidth="1"/>
    <col min="2" max="2" width="0.85546875" style="3" customWidth="1"/>
    <col min="3" max="3" width="17.140625" style="49" customWidth="1"/>
    <col min="4" max="4" width="0.85546875" style="49" customWidth="1"/>
    <col min="5" max="5" width="22.140625" style="49" bestFit="1" customWidth="1"/>
    <col min="6" max="6" width="0.85546875" style="49" customWidth="1"/>
    <col min="7" max="7" width="21" style="49" bestFit="1" customWidth="1"/>
    <col min="8" max="8" width="0.85546875" style="49" customWidth="1"/>
    <col min="9" max="9" width="23.42578125" style="49" customWidth="1"/>
    <col min="10" max="10" width="0.85546875" style="49" customWidth="1"/>
    <col min="11" max="11" width="15.5703125" style="95" customWidth="1"/>
    <col min="12" max="12" width="0.85546875" style="49" customWidth="1"/>
    <col min="13" max="13" width="19.140625" style="49" bestFit="1" customWidth="1"/>
    <col min="14" max="14" width="1" style="49" customWidth="1"/>
    <col min="15" max="15" width="19.28515625" style="49" bestFit="1" customWidth="1"/>
    <col min="16" max="16" width="1.140625" style="49" customWidth="1"/>
    <col min="17" max="17" width="21.42578125" style="49" bestFit="1" customWidth="1"/>
    <col min="18" max="18" width="0.85546875" style="49" customWidth="1"/>
    <col min="19" max="19" width="22.7109375" style="49" customWidth="1"/>
    <col min="20" max="20" width="0.85546875" style="49" customWidth="1"/>
    <col min="21" max="21" width="11.5703125" style="119" customWidth="1"/>
    <col min="22" max="22" width="0.28515625" style="3" customWidth="1"/>
    <col min="23" max="23" width="21.7109375" style="3" bestFit="1" customWidth="1"/>
    <col min="24" max="24" width="9.140625" style="3"/>
    <col min="25" max="25" width="15.28515625" style="3" bestFit="1" customWidth="1"/>
    <col min="26" max="16384" width="9.140625" style="3"/>
  </cols>
  <sheetData>
    <row r="1" spans="1:23" ht="21" x14ac:dyDescent="0.45">
      <c r="A1" s="244" t="s">
        <v>0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  <c r="U1" s="244"/>
    </row>
    <row r="2" spans="1:23" ht="21" x14ac:dyDescent="0.45">
      <c r="A2" s="244" t="s">
        <v>42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</row>
    <row r="3" spans="1:23" ht="21" x14ac:dyDescent="0.45">
      <c r="A3" s="244" t="str">
        <f>[1]سهام!A3</f>
        <v>برای ماه منتهی به 1405/03/31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</row>
    <row r="5" spans="1:23" ht="21" x14ac:dyDescent="0.45">
      <c r="A5" s="247" t="s">
        <v>164</v>
      </c>
      <c r="B5" s="247"/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  <c r="O5" s="247"/>
      <c r="P5" s="247"/>
      <c r="Q5" s="247"/>
      <c r="R5" s="247"/>
      <c r="S5" s="247"/>
      <c r="T5" s="247"/>
      <c r="U5" s="247"/>
    </row>
    <row r="6" spans="1:23" ht="21" x14ac:dyDescent="0.45">
      <c r="C6" s="248" t="str">
        <f>'صورت وضعیت'!B23</f>
        <v>طی مرداد ماه</v>
      </c>
      <c r="D6" s="248"/>
      <c r="E6" s="248"/>
      <c r="F6" s="248"/>
      <c r="G6" s="248"/>
      <c r="H6" s="248"/>
      <c r="I6" s="248"/>
      <c r="J6" s="248"/>
      <c r="K6" s="248"/>
      <c r="M6" s="248" t="str">
        <f>'صورت وضعیت'!B24</f>
        <v>از ابتدای سال مالی تا پایان مرداد ماه 1405</v>
      </c>
      <c r="N6" s="248"/>
      <c r="O6" s="248"/>
      <c r="P6" s="248"/>
      <c r="Q6" s="248"/>
      <c r="R6" s="248"/>
      <c r="S6" s="248"/>
      <c r="T6" s="248"/>
      <c r="U6" s="248"/>
    </row>
    <row r="7" spans="1:23" ht="21" x14ac:dyDescent="0.45">
      <c r="A7" s="244" t="s">
        <v>53</v>
      </c>
      <c r="C7" s="249" t="s">
        <v>54</v>
      </c>
      <c r="D7" s="50"/>
      <c r="E7" s="249" t="s">
        <v>55</v>
      </c>
      <c r="F7" s="50"/>
      <c r="G7" s="249" t="s">
        <v>56</v>
      </c>
      <c r="H7" s="50"/>
      <c r="I7" s="250" t="s">
        <v>11</v>
      </c>
      <c r="J7" s="250"/>
      <c r="K7" s="250"/>
      <c r="M7" s="249" t="s">
        <v>54</v>
      </c>
      <c r="N7" s="50"/>
      <c r="O7" s="249" t="s">
        <v>55</v>
      </c>
      <c r="P7" s="50"/>
      <c r="Q7" s="249" t="s">
        <v>56</v>
      </c>
      <c r="R7" s="50"/>
      <c r="S7" s="250" t="s">
        <v>11</v>
      </c>
      <c r="T7" s="250"/>
      <c r="U7" s="250"/>
    </row>
    <row r="8" spans="1:23" ht="42" x14ac:dyDescent="0.45">
      <c r="A8" s="248"/>
      <c r="C8" s="248"/>
      <c r="E8" s="248"/>
      <c r="G8" s="248"/>
      <c r="I8" s="183" t="s">
        <v>39</v>
      </c>
      <c r="J8" s="50"/>
      <c r="K8" s="184" t="s">
        <v>45</v>
      </c>
      <c r="M8" s="248"/>
      <c r="O8" s="248"/>
      <c r="Q8" s="248"/>
      <c r="S8" s="185" t="s">
        <v>39</v>
      </c>
      <c r="T8" s="50"/>
      <c r="U8" s="99" t="s">
        <v>45</v>
      </c>
    </row>
    <row r="9" spans="1:23" ht="21" x14ac:dyDescent="0.45">
      <c r="A9" s="179"/>
      <c r="C9" s="49" t="s">
        <v>120</v>
      </c>
      <c r="E9" s="49" t="s">
        <v>120</v>
      </c>
      <c r="G9" s="49" t="s">
        <v>120</v>
      </c>
      <c r="I9" s="49" t="s">
        <v>120</v>
      </c>
      <c r="K9" s="186"/>
      <c r="M9" s="49" t="s">
        <v>120</v>
      </c>
      <c r="O9" s="49" t="s">
        <v>120</v>
      </c>
      <c r="Q9" s="49" t="s">
        <v>120</v>
      </c>
      <c r="S9" s="49" t="s">
        <v>120</v>
      </c>
      <c r="U9" s="100"/>
      <c r="W9" s="187"/>
    </row>
    <row r="10" spans="1:23" x14ac:dyDescent="0.45">
      <c r="A10" s="188" t="s">
        <v>160</v>
      </c>
      <c r="B10" s="120"/>
      <c r="C10" s="46">
        <v>0</v>
      </c>
      <c r="D10" s="46"/>
      <c r="E10" s="46">
        <v>0</v>
      </c>
      <c r="G10" s="30">
        <v>0</v>
      </c>
      <c r="H10" s="30"/>
      <c r="I10" s="46">
        <f>C10+E10+G10</f>
        <v>0</v>
      </c>
      <c r="J10" s="30"/>
      <c r="K10" s="119">
        <f>I10/[1]درآمد!$K$15</f>
        <v>0</v>
      </c>
      <c r="L10" s="30"/>
      <c r="M10" s="30">
        <v>0</v>
      </c>
      <c r="N10" s="30"/>
      <c r="O10" s="30">
        <v>0</v>
      </c>
      <c r="Q10" s="46">
        <v>-97941056024</v>
      </c>
      <c r="R10" s="49">
        <v>0</v>
      </c>
      <c r="S10" s="46">
        <f>M10+O10+Q10</f>
        <v>-97941056024</v>
      </c>
      <c r="T10" s="30"/>
      <c r="U10" s="119">
        <f>S10/[1]درآمد!$E$15</f>
        <v>-4.709318140317104E-3</v>
      </c>
      <c r="W10" s="187"/>
    </row>
    <row r="11" spans="1:23" ht="21" x14ac:dyDescent="0.45">
      <c r="A11" s="180" t="s">
        <v>143</v>
      </c>
      <c r="B11" s="17"/>
      <c r="C11" s="75">
        <f>SUM(C10:C10)</f>
        <v>0</v>
      </c>
      <c r="D11" s="30"/>
      <c r="E11" s="75">
        <f>SUM(E10:E10)</f>
        <v>0</v>
      </c>
      <c r="F11" s="30"/>
      <c r="G11" s="75">
        <f>SUM(G10:G10)</f>
        <v>0</v>
      </c>
      <c r="H11" s="30"/>
      <c r="I11" s="75">
        <f>SUM(I10:I10)</f>
        <v>0</v>
      </c>
      <c r="J11" s="30"/>
      <c r="K11" s="121">
        <f>SUM(K10:K10)</f>
        <v>0</v>
      </c>
      <c r="L11" s="30"/>
      <c r="M11" s="75">
        <f>SUM(M10:M10)</f>
        <v>0</v>
      </c>
      <c r="O11" s="75">
        <f>SUM(O10:O10)</f>
        <v>0</v>
      </c>
      <c r="P11" s="30"/>
      <c r="Q11" s="75">
        <f>SUM(Q10:Q10)</f>
        <v>-97941056024</v>
      </c>
      <c r="R11" s="30"/>
      <c r="S11" s="75">
        <f>SUM(S10:S10)</f>
        <v>-97941056024</v>
      </c>
      <c r="T11" s="30"/>
      <c r="U11" s="98">
        <f>SUM(U10:U10)</f>
        <v>-4.709318140317104E-3</v>
      </c>
      <c r="W11" s="187"/>
    </row>
    <row r="12" spans="1:23" x14ac:dyDescent="0.45">
      <c r="K12" s="122"/>
      <c r="Q12" s="49">
        <f>-97091660782-849395242</f>
        <v>-97941056024</v>
      </c>
      <c r="W12" s="187"/>
    </row>
    <row r="13" spans="1:23" x14ac:dyDescent="0.45">
      <c r="Q13" s="49">
        <f>Q11-Q12</f>
        <v>0</v>
      </c>
      <c r="W13" s="187"/>
    </row>
    <row r="14" spans="1:23" x14ac:dyDescent="0.45">
      <c r="Q14"/>
      <c r="U14" s="95"/>
      <c r="W14" s="187"/>
    </row>
    <row r="15" spans="1:23" x14ac:dyDescent="0.45">
      <c r="U15" s="95"/>
      <c r="W15" s="187"/>
    </row>
    <row r="16" spans="1:23" x14ac:dyDescent="0.45">
      <c r="U16" s="95"/>
    </row>
    <row r="17" spans="21:21" x14ac:dyDescent="0.45">
      <c r="U17" s="95"/>
    </row>
    <row r="18" spans="21:21" x14ac:dyDescent="0.45">
      <c r="U18" s="95"/>
    </row>
  </sheetData>
  <mergeCells count="15">
    <mergeCell ref="O7:O8"/>
    <mergeCell ref="Q7:Q8"/>
    <mergeCell ref="S7:U7"/>
    <mergeCell ref="A7:A8"/>
    <mergeCell ref="C7:C8"/>
    <mergeCell ref="E7:E8"/>
    <mergeCell ref="G7:G8"/>
    <mergeCell ref="I7:K7"/>
    <mergeCell ref="M7:M8"/>
    <mergeCell ref="A1:U1"/>
    <mergeCell ref="A2:U2"/>
    <mergeCell ref="A3:U3"/>
    <mergeCell ref="A5:U5"/>
    <mergeCell ref="C6:K6"/>
    <mergeCell ref="M6:U6"/>
  </mergeCells>
  <pageMargins left="0.7" right="0.7" top="0.75" bottom="0.75" header="0.3" footer="0.3"/>
  <pageSetup scale="4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F0"/>
    <pageSetUpPr fitToPage="1"/>
  </sheetPr>
  <dimension ref="A1:E13"/>
  <sheetViews>
    <sheetView rightToLeft="1" view="pageBreakPreview" zoomScale="145" zoomScaleNormal="100" zoomScaleSheetLayoutView="145" workbookViewId="0">
      <selection activeCell="E14" sqref="E14"/>
    </sheetView>
  </sheetViews>
  <sheetFormatPr defaultColWidth="14.140625" defaultRowHeight="21.75" customHeight="1" x14ac:dyDescent="0.45"/>
  <cols>
    <col min="1" max="1" width="20.140625" style="3" customWidth="1"/>
    <col min="2" max="2" width="0.85546875" style="3" customWidth="1"/>
    <col min="3" max="3" width="16.42578125" style="3" customWidth="1"/>
    <col min="4" max="4" width="0.85546875" style="3" customWidth="1"/>
    <col min="5" max="5" width="35" style="3" bestFit="1" customWidth="1"/>
    <col min="6" max="16384" width="14.140625" style="3"/>
  </cols>
  <sheetData>
    <row r="1" spans="1:5" ht="21.75" customHeight="1" x14ac:dyDescent="0.45">
      <c r="A1" s="227" t="s">
        <v>0</v>
      </c>
      <c r="B1" s="227"/>
      <c r="C1" s="227"/>
      <c r="D1" s="227"/>
      <c r="E1" s="227"/>
    </row>
    <row r="2" spans="1:5" ht="21.75" customHeight="1" x14ac:dyDescent="0.45">
      <c r="A2" s="227" t="s">
        <v>42</v>
      </c>
      <c r="B2" s="227"/>
      <c r="C2" s="227"/>
      <c r="D2" s="227"/>
      <c r="E2" s="227"/>
    </row>
    <row r="3" spans="1:5" ht="21.75" customHeight="1" x14ac:dyDescent="0.45">
      <c r="A3" s="227" t="str">
        <f>سهام!A3</f>
        <v>برای ماه منتهی به 1405/05/31</v>
      </c>
      <c r="B3" s="227"/>
      <c r="C3" s="227"/>
      <c r="D3" s="227"/>
      <c r="E3" s="227"/>
    </row>
    <row r="5" spans="1:5" ht="21.75" customHeight="1" x14ac:dyDescent="0.45">
      <c r="A5" s="234" t="s">
        <v>163</v>
      </c>
      <c r="B5" s="234"/>
      <c r="C5" s="234"/>
      <c r="D5" s="234"/>
      <c r="E5" s="234"/>
    </row>
    <row r="6" spans="1:5" ht="21.75" customHeight="1" x14ac:dyDescent="0.45">
      <c r="A6" s="24"/>
      <c r="C6" s="25" t="str">
        <f>'صورت وضعیت'!B23</f>
        <v>طی مرداد ماه</v>
      </c>
      <c r="E6" s="26" t="str">
        <f>'صورت وضعیت'!B24</f>
        <v>از ابتدای سال مالی تا پایان مرداد ماه 1405</v>
      </c>
    </row>
    <row r="7" spans="1:5" ht="21.75" customHeight="1" x14ac:dyDescent="0.45">
      <c r="A7" s="18"/>
      <c r="C7" s="18" t="s">
        <v>131</v>
      </c>
      <c r="E7" s="18" t="s">
        <v>131</v>
      </c>
    </row>
    <row r="8" spans="1:5" ht="21.75" customHeight="1" x14ac:dyDescent="0.45">
      <c r="A8" s="143" t="s">
        <v>219</v>
      </c>
      <c r="B8" s="24"/>
      <c r="C8" s="2"/>
      <c r="D8" s="24"/>
      <c r="E8" s="2">
        <v>103261609</v>
      </c>
    </row>
    <row r="9" spans="1:5" ht="21.75" customHeight="1" x14ac:dyDescent="0.45">
      <c r="A9" s="143" t="s">
        <v>94</v>
      </c>
      <c r="B9" s="24"/>
      <c r="C9" s="2">
        <v>0</v>
      </c>
      <c r="D9" s="24"/>
      <c r="E9" s="2">
        <v>4954387672</v>
      </c>
    </row>
    <row r="10" spans="1:5" ht="21.75" customHeight="1" x14ac:dyDescent="0.45">
      <c r="A10" s="32" t="s">
        <v>143</v>
      </c>
      <c r="C10" s="77">
        <f>SUM(C8:C9)</f>
        <v>0</v>
      </c>
      <c r="E10" s="77">
        <f>SUM(E8:E9)</f>
        <v>5057649281</v>
      </c>
    </row>
    <row r="12" spans="1:5" ht="21.75" customHeight="1" x14ac:dyDescent="0.45">
      <c r="E12" s="3">
        <f>4954387672+103261609</f>
        <v>5057649281</v>
      </c>
    </row>
    <row r="13" spans="1:5" ht="21.75" customHeight="1" x14ac:dyDescent="0.45">
      <c r="E13" s="3">
        <f>E10-E12</f>
        <v>0</v>
      </c>
    </row>
  </sheetData>
  <sortState xmlns:xlrd2="http://schemas.microsoft.com/office/spreadsheetml/2017/richdata2" ref="A9:E9">
    <sortCondition descending="1" ref="E9"/>
  </sortState>
  <mergeCells count="4">
    <mergeCell ref="A3:E3"/>
    <mergeCell ref="A2:E2"/>
    <mergeCell ref="A1:E1"/>
    <mergeCell ref="A5:E5"/>
  </mergeCells>
  <pageMargins left="0.39" right="0.39" top="0.39" bottom="0.39" header="0" footer="0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F3ED4-F312-419D-8C56-87E0382ED729}">
  <sheetPr>
    <tabColor rgb="FF00B0F0"/>
    <pageSetUpPr fitToPage="1"/>
  </sheetPr>
  <dimension ref="A1:V14"/>
  <sheetViews>
    <sheetView rightToLeft="1" view="pageBreakPreview" zoomScaleNormal="100" zoomScaleSheetLayoutView="100" workbookViewId="0">
      <selection activeCell="S18" sqref="S18"/>
    </sheetView>
  </sheetViews>
  <sheetFormatPr defaultRowHeight="19.5" customHeight="1" x14ac:dyDescent="0.45"/>
  <cols>
    <col min="1" max="1" width="26.7109375" style="16" bestFit="1" customWidth="1"/>
    <col min="2" max="2" width="0.85546875" style="16" customWidth="1"/>
    <col min="3" max="3" width="17.140625" style="9" bestFit="1" customWidth="1"/>
    <col min="4" max="4" width="0.85546875" style="9" customWidth="1"/>
    <col min="5" max="5" width="28.42578125" style="9" bestFit="1" customWidth="1"/>
    <col min="6" max="6" width="0.5703125" style="9" customWidth="1"/>
    <col min="7" max="7" width="19.140625" style="9" bestFit="1" customWidth="1"/>
    <col min="8" max="8" width="0.85546875" style="9" customWidth="1"/>
    <col min="9" max="9" width="19.140625" style="9" bestFit="1" customWidth="1"/>
    <col min="10" max="10" width="1.42578125" style="9" customWidth="1"/>
    <col min="11" max="11" width="11" style="9" bestFit="1" customWidth="1"/>
    <col min="12" max="12" width="0.85546875" style="9" customWidth="1"/>
    <col min="13" max="13" width="20.140625" style="9" bestFit="1" customWidth="1"/>
    <col min="14" max="14" width="0.85546875" style="9" customWidth="1"/>
    <col min="15" max="15" width="19.140625" style="9" bestFit="1" customWidth="1"/>
    <col min="16" max="16" width="0.85546875" style="9" customWidth="1"/>
    <col min="17" max="17" width="14.5703125" style="9" bestFit="1" customWidth="1"/>
    <col min="18" max="18" width="0.85546875" style="16" customWidth="1"/>
    <col min="19" max="19" width="20.140625" style="16" bestFit="1" customWidth="1"/>
    <col min="20" max="22" width="9.140625" style="16"/>
    <col min="23" max="23" width="17.5703125" style="16" bestFit="1" customWidth="1"/>
    <col min="24" max="16384" width="9.140625" style="16"/>
  </cols>
  <sheetData>
    <row r="1" spans="1:22" ht="19.5" customHeight="1" x14ac:dyDescent="0.45">
      <c r="A1" s="227" t="s">
        <v>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</row>
    <row r="2" spans="1:22" ht="19.5" customHeight="1" x14ac:dyDescent="0.45">
      <c r="A2" s="227" t="s">
        <v>42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</row>
    <row r="3" spans="1:22" ht="19.5" customHeight="1" x14ac:dyDescent="0.45">
      <c r="A3" s="227" t="str">
        <f>سهام!A3</f>
        <v>برای ماه منتهی به 1405/05/31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</row>
    <row r="4" spans="1:22" ht="12.75" customHeight="1" x14ac:dyDescent="0.45"/>
    <row r="5" spans="1:22" ht="19.5" customHeight="1" x14ac:dyDescent="0.45">
      <c r="A5" s="252" t="s">
        <v>54</v>
      </c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</row>
    <row r="6" spans="1:22" ht="19.5" customHeight="1" x14ac:dyDescent="0.45">
      <c r="A6" s="251" t="s">
        <v>257</v>
      </c>
      <c r="B6"/>
      <c r="C6" s="251" t="s">
        <v>258</v>
      </c>
      <c r="D6" s="251"/>
      <c r="E6" s="251"/>
      <c r="F6" s="251"/>
      <c r="G6" s="251"/>
      <c r="H6"/>
      <c r="I6" s="251" t="s">
        <v>52</v>
      </c>
      <c r="J6" s="251"/>
      <c r="K6" s="251"/>
      <c r="L6" s="251"/>
      <c r="M6" s="251"/>
      <c r="N6"/>
      <c r="O6" s="251" t="s">
        <v>259</v>
      </c>
      <c r="P6" s="251"/>
      <c r="Q6" s="251"/>
      <c r="R6" s="251"/>
      <c r="S6" s="251"/>
    </row>
    <row r="7" spans="1:22" ht="33.75" customHeight="1" x14ac:dyDescent="0.45">
      <c r="A7" s="251"/>
      <c r="B7"/>
      <c r="C7" s="199" t="s">
        <v>260</v>
      </c>
      <c r="D7" s="200"/>
      <c r="E7" s="199" t="s">
        <v>261</v>
      </c>
      <c r="F7" s="200"/>
      <c r="G7" s="199" t="s">
        <v>262</v>
      </c>
      <c r="H7"/>
      <c r="I7" s="199" t="s">
        <v>263</v>
      </c>
      <c r="J7" s="200"/>
      <c r="K7" s="199" t="s">
        <v>67</v>
      </c>
      <c r="L7" s="200"/>
      <c r="M7" s="199" t="s">
        <v>264</v>
      </c>
      <c r="N7"/>
      <c r="O7" s="199" t="s">
        <v>263</v>
      </c>
      <c r="P7" s="200"/>
      <c r="Q7" s="199" t="s">
        <v>67</v>
      </c>
      <c r="R7" s="200"/>
      <c r="S7" s="199" t="s">
        <v>264</v>
      </c>
    </row>
    <row r="8" spans="1:22" ht="18.75" x14ac:dyDescent="0.45">
      <c r="A8" s="201" t="s">
        <v>113</v>
      </c>
      <c r="B8"/>
      <c r="C8" s="201" t="s">
        <v>265</v>
      </c>
      <c r="D8"/>
      <c r="E8" s="202">
        <v>145662568</v>
      </c>
      <c r="F8"/>
      <c r="G8" s="202">
        <v>86</v>
      </c>
      <c r="H8"/>
      <c r="I8" s="202">
        <v>0</v>
      </c>
      <c r="J8"/>
      <c r="K8" s="202">
        <v>0</v>
      </c>
      <c r="L8"/>
      <c r="M8" s="202">
        <v>0</v>
      </c>
      <c r="N8"/>
      <c r="O8" s="202">
        <v>12526980848</v>
      </c>
      <c r="P8"/>
      <c r="Q8" s="202">
        <v>-382630225</v>
      </c>
      <c r="R8"/>
      <c r="S8" s="202">
        <f>O8+Q8</f>
        <v>12144350623</v>
      </c>
      <c r="V8" s="9"/>
    </row>
    <row r="9" spans="1:22" ht="19.5" customHeight="1" x14ac:dyDescent="0.45">
      <c r="A9" s="203" t="s">
        <v>193</v>
      </c>
      <c r="B9"/>
      <c r="C9" s="203" t="s">
        <v>266</v>
      </c>
      <c r="D9"/>
      <c r="E9" s="204">
        <v>10877447426</v>
      </c>
      <c r="F9"/>
      <c r="G9" s="204">
        <v>9</v>
      </c>
      <c r="H9"/>
      <c r="I9" s="204">
        <v>0</v>
      </c>
      <c r="J9"/>
      <c r="K9" s="204">
        <v>0</v>
      </c>
      <c r="L9"/>
      <c r="M9" s="204">
        <v>0</v>
      </c>
      <c r="N9"/>
      <c r="O9" s="204">
        <v>97897026834</v>
      </c>
      <c r="P9"/>
      <c r="Q9" s="204">
        <v>-5445759578</v>
      </c>
      <c r="R9"/>
      <c r="S9" s="202">
        <f>O9+Q9</f>
        <v>92451267256</v>
      </c>
    </row>
    <row r="10" spans="1:22" ht="19.5" customHeight="1" thickBot="1" x14ac:dyDescent="0.5">
      <c r="A10" s="205" t="s">
        <v>11</v>
      </c>
      <c r="B10"/>
      <c r="C10" s="206"/>
      <c r="D10"/>
      <c r="E10" s="206"/>
      <c r="F10"/>
      <c r="G10" s="206"/>
      <c r="H10"/>
      <c r="I10" s="206">
        <v>0</v>
      </c>
      <c r="J10"/>
      <c r="K10" s="206">
        <v>0</v>
      </c>
      <c r="L10"/>
      <c r="M10" s="206">
        <v>0</v>
      </c>
      <c r="N10"/>
      <c r="O10" s="206">
        <v>110424007682</v>
      </c>
      <c r="P10"/>
      <c r="Q10" s="206">
        <v>5828389803</v>
      </c>
      <c r="R10"/>
      <c r="S10" s="206">
        <v>104595617879</v>
      </c>
      <c r="U10" s="9"/>
    </row>
    <row r="11" spans="1:22" ht="19.5" customHeight="1" thickTop="1" x14ac:dyDescent="0.45"/>
    <row r="12" spans="1:22" ht="19.5" customHeight="1" x14ac:dyDescent="0.45">
      <c r="I12" s="16"/>
      <c r="S12" s="16">
        <f>'درآمد سرمایه گذاری در سهام'!M12</f>
        <v>104595617879</v>
      </c>
    </row>
    <row r="13" spans="1:22" ht="19.5" customHeight="1" x14ac:dyDescent="0.45">
      <c r="S13" s="16">
        <f>S10-S12</f>
        <v>0</v>
      </c>
    </row>
    <row r="14" spans="1:22" ht="19.5" customHeight="1" x14ac:dyDescent="0.45">
      <c r="E14" s="16"/>
    </row>
  </sheetData>
  <mergeCells count="8">
    <mergeCell ref="I6:M6"/>
    <mergeCell ref="O6:S6"/>
    <mergeCell ref="A1:Q1"/>
    <mergeCell ref="A2:Q2"/>
    <mergeCell ref="A3:Q3"/>
    <mergeCell ref="A6:A7"/>
    <mergeCell ref="A5:S5"/>
    <mergeCell ref="C6:G6"/>
  </mergeCells>
  <pageMargins left="0.39" right="0.39" top="0.39" bottom="0.39" header="0" footer="0"/>
  <pageSetup paperSize="9" scale="6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F0"/>
    <pageSetUpPr fitToPage="1"/>
  </sheetPr>
  <dimension ref="A1:S44"/>
  <sheetViews>
    <sheetView rightToLeft="1" view="pageBreakPreview" topLeftCell="A27" zoomScaleNormal="100" zoomScaleSheetLayoutView="100" workbookViewId="0">
      <selection activeCell="K50" sqref="K50"/>
    </sheetView>
  </sheetViews>
  <sheetFormatPr defaultRowHeight="21" customHeight="1" x14ac:dyDescent="0.45"/>
  <cols>
    <col min="1" max="1" width="30.5703125" style="3" bestFit="1" customWidth="1"/>
    <col min="2" max="2" width="0.85546875" style="3" hidden="1" customWidth="1"/>
    <col min="3" max="3" width="18.42578125" style="3" hidden="1" customWidth="1"/>
    <col min="4" max="4" width="0.85546875" style="3" customWidth="1"/>
    <col min="5" max="5" width="15" style="49" customWidth="1"/>
    <col min="6" max="6" width="0.85546875" style="49" customWidth="1"/>
    <col min="7" max="7" width="18.140625" style="49" bestFit="1" customWidth="1"/>
    <col min="8" max="8" width="0.85546875" style="49" customWidth="1"/>
    <col min="9" max="9" width="19.7109375" style="49" customWidth="1"/>
    <col min="10" max="10" width="0.85546875" style="49" customWidth="1"/>
    <col min="11" max="11" width="19.7109375" style="49" customWidth="1"/>
    <col min="12" max="12" width="0.85546875" style="49" customWidth="1"/>
    <col min="13" max="13" width="19.7109375" style="49" customWidth="1"/>
    <col min="14" max="14" width="0.85546875" style="49" customWidth="1"/>
    <col min="15" max="15" width="21" style="49" bestFit="1" customWidth="1"/>
    <col min="16" max="16" width="0.85546875" style="49" customWidth="1"/>
    <col min="17" max="17" width="19.7109375" style="49" customWidth="1"/>
    <col min="18" max="18" width="0.85546875" style="49" customWidth="1"/>
    <col min="19" max="19" width="20.5703125" style="9" bestFit="1" customWidth="1"/>
    <col min="20" max="20" width="0.28515625" style="3" customWidth="1"/>
    <col min="21" max="21" width="22.5703125" style="3" customWidth="1"/>
    <col min="22" max="22" width="9.28515625" style="3" customWidth="1"/>
    <col min="23" max="23" width="7.140625" style="3" bestFit="1" customWidth="1"/>
    <col min="24" max="16384" width="9.140625" style="3"/>
  </cols>
  <sheetData>
    <row r="1" spans="1:19" ht="21" customHeight="1" x14ac:dyDescent="0.45">
      <c r="A1" s="227" t="s">
        <v>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</row>
    <row r="2" spans="1:19" ht="21" customHeight="1" x14ac:dyDescent="0.45">
      <c r="A2" s="227" t="s">
        <v>42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ht="21" customHeight="1" x14ac:dyDescent="0.45">
      <c r="A3" s="227" t="str">
        <f>سهام!A3</f>
        <v>برای ماه منتهی به 1405/05/31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</row>
    <row r="5" spans="1:19" ht="21" customHeight="1" x14ac:dyDescent="0.45">
      <c r="A5" s="253" t="s">
        <v>68</v>
      </c>
      <c r="B5" s="253"/>
      <c r="C5" s="253"/>
      <c r="D5" s="253"/>
      <c r="E5" s="253"/>
      <c r="F5" s="253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</row>
    <row r="6" spans="1:19" ht="21" customHeight="1" x14ac:dyDescent="0.45">
      <c r="A6" s="224" t="s">
        <v>43</v>
      </c>
      <c r="I6" s="224" t="str">
        <f>'صورت وضعیت'!B23</f>
        <v>طی مرداد ماه</v>
      </c>
      <c r="J6" s="224"/>
      <c r="K6" s="224"/>
      <c r="L6" s="224"/>
      <c r="M6" s="224"/>
      <c r="O6" s="224" t="str">
        <f>'صورت وضعیت'!B24</f>
        <v>از ابتدای سال مالی تا پایان مرداد ماه 1405</v>
      </c>
      <c r="P6" s="224"/>
      <c r="Q6" s="224"/>
      <c r="R6" s="224"/>
      <c r="S6" s="224"/>
    </row>
    <row r="7" spans="1:19" ht="42" x14ac:dyDescent="0.45">
      <c r="A7" s="224"/>
      <c r="C7" s="19" t="s">
        <v>69</v>
      </c>
      <c r="D7" s="4"/>
      <c r="E7" s="19" t="s">
        <v>23</v>
      </c>
      <c r="G7" s="19" t="s">
        <v>132</v>
      </c>
      <c r="I7" s="6" t="s">
        <v>70</v>
      </c>
      <c r="J7" s="50"/>
      <c r="K7" s="6" t="s">
        <v>67</v>
      </c>
      <c r="L7" s="50"/>
      <c r="M7" s="6" t="s">
        <v>71</v>
      </c>
      <c r="O7" s="6" t="s">
        <v>70</v>
      </c>
      <c r="P7" s="50"/>
      <c r="Q7" s="6" t="s">
        <v>67</v>
      </c>
      <c r="R7" s="50"/>
      <c r="S7" s="6" t="s">
        <v>71</v>
      </c>
    </row>
    <row r="8" spans="1:19" ht="21" customHeight="1" x14ac:dyDescent="0.45">
      <c r="A8" s="18"/>
      <c r="C8" s="45"/>
      <c r="D8" s="4"/>
      <c r="E8" s="45"/>
      <c r="G8" s="52" t="s">
        <v>122</v>
      </c>
      <c r="I8" s="52" t="s">
        <v>120</v>
      </c>
      <c r="J8" s="51"/>
      <c r="K8" s="52" t="s">
        <v>120</v>
      </c>
      <c r="L8" s="51"/>
      <c r="M8" s="52" t="s">
        <v>120</v>
      </c>
      <c r="O8" s="52" t="s">
        <v>120</v>
      </c>
      <c r="P8" s="51"/>
      <c r="Q8" s="52" t="s">
        <v>120</v>
      </c>
      <c r="R8" s="51"/>
      <c r="S8" s="52" t="s">
        <v>120</v>
      </c>
    </row>
    <row r="9" spans="1:19" ht="21" customHeight="1" x14ac:dyDescent="0.45">
      <c r="A9" s="1" t="s">
        <v>249</v>
      </c>
      <c r="E9" s="49" t="s">
        <v>254</v>
      </c>
      <c r="G9" s="89">
        <v>23</v>
      </c>
      <c r="I9" s="12">
        <v>520918997924</v>
      </c>
      <c r="J9" s="12"/>
      <c r="K9" s="4">
        <v>0</v>
      </c>
      <c r="M9" s="12">
        <f>I9+K9</f>
        <v>520918997924</v>
      </c>
      <c r="N9" s="12"/>
      <c r="O9" s="12">
        <v>520918997924</v>
      </c>
      <c r="P9" s="12"/>
      <c r="Q9" s="49">
        <v>0</v>
      </c>
      <c r="R9" s="12"/>
      <c r="S9" s="12">
        <f>O9+Q9</f>
        <v>520918997924</v>
      </c>
    </row>
    <row r="10" spans="1:19" ht="21" customHeight="1" x14ac:dyDescent="0.45">
      <c r="A10" s="15" t="s">
        <v>223</v>
      </c>
      <c r="C10" s="21"/>
      <c r="D10" s="4"/>
      <c r="E10" s="49" t="s">
        <v>226</v>
      </c>
      <c r="G10" s="89">
        <v>23</v>
      </c>
      <c r="I10" s="12">
        <v>94304899241</v>
      </c>
      <c r="K10" s="12">
        <v>0</v>
      </c>
      <c r="M10" s="12">
        <f t="shared" ref="M10:M41" si="0">I10+K10</f>
        <v>94304899241</v>
      </c>
      <c r="O10" s="12">
        <v>97279041728</v>
      </c>
      <c r="Q10" s="12">
        <v>0</v>
      </c>
      <c r="S10" s="12">
        <f t="shared" ref="S10:S41" si="1">O10+Q10</f>
        <v>97279041728</v>
      </c>
    </row>
    <row r="11" spans="1:19" ht="21" customHeight="1" x14ac:dyDescent="0.45">
      <c r="A11" s="15" t="s">
        <v>248</v>
      </c>
      <c r="C11" s="21"/>
      <c r="D11" s="4"/>
      <c r="E11" s="49" t="s">
        <v>177</v>
      </c>
      <c r="G11" s="89">
        <v>23</v>
      </c>
      <c r="I11" s="12">
        <v>89612236946</v>
      </c>
      <c r="K11" s="12">
        <v>0</v>
      </c>
      <c r="M11" s="12">
        <f t="shared" si="0"/>
        <v>89612236946</v>
      </c>
      <c r="O11" s="12">
        <v>89612236946</v>
      </c>
      <c r="Q11" s="12">
        <v>0</v>
      </c>
      <c r="S11" s="12">
        <f t="shared" si="1"/>
        <v>89612236946</v>
      </c>
    </row>
    <row r="12" spans="1:19" ht="21" customHeight="1" x14ac:dyDescent="0.45">
      <c r="A12" s="15" t="s">
        <v>250</v>
      </c>
      <c r="D12" s="4"/>
      <c r="E12" s="49" t="s">
        <v>229</v>
      </c>
      <c r="G12" s="89">
        <v>23</v>
      </c>
      <c r="I12" s="12">
        <v>384215010828</v>
      </c>
      <c r="K12" s="12">
        <v>0</v>
      </c>
      <c r="M12" s="12">
        <f t="shared" si="0"/>
        <v>384215010828</v>
      </c>
      <c r="O12" s="21">
        <v>760553309329</v>
      </c>
      <c r="Q12" s="12">
        <v>0</v>
      </c>
      <c r="S12" s="12">
        <f t="shared" si="1"/>
        <v>760553309329</v>
      </c>
    </row>
    <row r="13" spans="1:19" ht="21" customHeight="1" x14ac:dyDescent="0.45">
      <c r="A13" s="1" t="s">
        <v>250</v>
      </c>
      <c r="E13" s="49" t="s">
        <v>229</v>
      </c>
      <c r="G13" s="89">
        <v>23</v>
      </c>
      <c r="I13" s="12">
        <v>76843002135</v>
      </c>
      <c r="J13" s="12"/>
      <c r="K13" s="4">
        <v>0</v>
      </c>
      <c r="M13" s="12">
        <f t="shared" si="0"/>
        <v>76843002135</v>
      </c>
      <c r="N13" s="12"/>
      <c r="O13" s="12">
        <v>152110661807</v>
      </c>
      <c r="P13" s="12"/>
      <c r="Q13" s="49">
        <v>0</v>
      </c>
      <c r="R13" s="12"/>
      <c r="S13" s="12">
        <f t="shared" si="1"/>
        <v>152110661807</v>
      </c>
    </row>
    <row r="14" spans="1:19" ht="21" customHeight="1" x14ac:dyDescent="0.45">
      <c r="A14" s="1" t="s">
        <v>251</v>
      </c>
      <c r="E14" s="49" t="s">
        <v>229</v>
      </c>
      <c r="G14" s="89">
        <v>23</v>
      </c>
      <c r="I14" s="12">
        <v>799182456523</v>
      </c>
      <c r="J14" s="12"/>
      <c r="K14" s="12">
        <v>0</v>
      </c>
      <c r="M14" s="12">
        <f t="shared" si="0"/>
        <v>799182456523</v>
      </c>
      <c r="N14" s="12"/>
      <c r="O14" s="12">
        <v>1608074647898</v>
      </c>
      <c r="P14" s="12"/>
      <c r="Q14" s="12">
        <v>0</v>
      </c>
      <c r="R14" s="12"/>
      <c r="S14" s="12">
        <f t="shared" si="1"/>
        <v>1608074647898</v>
      </c>
    </row>
    <row r="15" spans="1:19" ht="21" customHeight="1" x14ac:dyDescent="0.45">
      <c r="A15" s="15" t="s">
        <v>202</v>
      </c>
      <c r="C15" s="21"/>
      <c r="D15" s="21"/>
      <c r="E15" s="51" t="s">
        <v>214</v>
      </c>
      <c r="F15" s="51"/>
      <c r="G15" s="89">
        <v>23</v>
      </c>
      <c r="I15" s="12">
        <v>60678493040</v>
      </c>
      <c r="J15" s="12"/>
      <c r="K15" s="12">
        <v>0</v>
      </c>
      <c r="L15" s="12"/>
      <c r="M15" s="12">
        <f t="shared" si="0"/>
        <v>60678493040</v>
      </c>
      <c r="N15" s="12"/>
      <c r="O15" s="12">
        <v>162082739684</v>
      </c>
      <c r="P15" s="12"/>
      <c r="Q15" s="12">
        <v>0</v>
      </c>
      <c r="R15" s="12"/>
      <c r="S15" s="12">
        <f t="shared" si="1"/>
        <v>162082739684</v>
      </c>
    </row>
    <row r="16" spans="1:19" ht="21" customHeight="1" x14ac:dyDescent="0.45">
      <c r="A16" s="15" t="s">
        <v>203</v>
      </c>
      <c r="C16" s="21"/>
      <c r="D16" s="4"/>
      <c r="E16" s="49" t="s">
        <v>216</v>
      </c>
      <c r="G16" s="89">
        <v>23</v>
      </c>
      <c r="I16" s="12">
        <v>120795553174</v>
      </c>
      <c r="K16" s="12">
        <v>0</v>
      </c>
      <c r="M16" s="12">
        <f t="shared" si="0"/>
        <v>120795553174</v>
      </c>
      <c r="O16" s="12">
        <v>348561464690</v>
      </c>
      <c r="Q16" s="12">
        <v>0</v>
      </c>
      <c r="S16" s="12">
        <f t="shared" si="1"/>
        <v>348561464690</v>
      </c>
    </row>
    <row r="17" spans="1:19" ht="21" customHeight="1" x14ac:dyDescent="0.45">
      <c r="A17" s="15" t="s">
        <v>181</v>
      </c>
      <c r="C17" s="21"/>
      <c r="D17" s="21"/>
      <c r="E17" s="51" t="s">
        <v>185</v>
      </c>
      <c r="F17" s="51"/>
      <c r="G17" s="89">
        <v>23</v>
      </c>
      <c r="I17" s="12">
        <v>116053561900</v>
      </c>
      <c r="K17" s="12">
        <v>0</v>
      </c>
      <c r="M17" s="12">
        <f t="shared" si="0"/>
        <v>116053561900</v>
      </c>
      <c r="O17" s="12">
        <v>598000266921</v>
      </c>
      <c r="Q17" s="12">
        <v>0</v>
      </c>
      <c r="S17" s="12">
        <f t="shared" si="1"/>
        <v>598000266921</v>
      </c>
    </row>
    <row r="18" spans="1:19" ht="21" customHeight="1" x14ac:dyDescent="0.45">
      <c r="A18" s="15" t="s">
        <v>182</v>
      </c>
      <c r="C18" s="21"/>
      <c r="D18" s="4"/>
      <c r="E18" s="51" t="s">
        <v>187</v>
      </c>
      <c r="G18" s="89">
        <v>23</v>
      </c>
      <c r="I18" s="12">
        <v>135947147088</v>
      </c>
      <c r="K18" s="12">
        <v>0</v>
      </c>
      <c r="M18" s="12">
        <f t="shared" si="0"/>
        <v>135947147088</v>
      </c>
      <c r="O18" s="12">
        <v>1607178983026</v>
      </c>
      <c r="Q18" s="12">
        <v>0</v>
      </c>
      <c r="S18" s="12">
        <f t="shared" si="1"/>
        <v>1607178983026</v>
      </c>
    </row>
    <row r="19" spans="1:19" ht="21" customHeight="1" x14ac:dyDescent="0.45">
      <c r="A19" s="15" t="s">
        <v>169</v>
      </c>
      <c r="C19" s="21"/>
      <c r="D19" s="4"/>
      <c r="E19" s="51" t="s">
        <v>174</v>
      </c>
      <c r="F19" s="51"/>
      <c r="G19" s="89">
        <v>23</v>
      </c>
      <c r="I19" s="12">
        <v>145289755520</v>
      </c>
      <c r="J19" s="12"/>
      <c r="K19" s="12">
        <v>0</v>
      </c>
      <c r="L19" s="12"/>
      <c r="M19" s="12">
        <f t="shared" si="0"/>
        <v>145289755520</v>
      </c>
      <c r="N19" s="12"/>
      <c r="O19" s="12">
        <v>849364946416</v>
      </c>
      <c r="P19" s="12"/>
      <c r="Q19" s="12">
        <v>0</v>
      </c>
      <c r="R19" s="12"/>
      <c r="S19" s="12">
        <f t="shared" si="1"/>
        <v>849364946416</v>
      </c>
    </row>
    <row r="20" spans="1:19" ht="21" customHeight="1" x14ac:dyDescent="0.45">
      <c r="A20" s="1" t="s">
        <v>170</v>
      </c>
      <c r="C20" s="21"/>
      <c r="D20" s="4"/>
      <c r="E20" s="49" t="s">
        <v>174</v>
      </c>
      <c r="G20" s="89">
        <v>23</v>
      </c>
      <c r="I20" s="12">
        <v>145310633690</v>
      </c>
      <c r="K20" s="12">
        <v>0</v>
      </c>
      <c r="M20" s="12">
        <f t="shared" si="0"/>
        <v>145310633690</v>
      </c>
      <c r="O20" s="12">
        <v>863447505559</v>
      </c>
      <c r="Q20" s="12">
        <v>0</v>
      </c>
      <c r="S20" s="12">
        <f t="shared" si="1"/>
        <v>863447505559</v>
      </c>
    </row>
    <row r="21" spans="1:19" ht="21" customHeight="1" x14ac:dyDescent="0.45">
      <c r="A21" s="1" t="s">
        <v>172</v>
      </c>
      <c r="E21" s="49" t="s">
        <v>177</v>
      </c>
      <c r="G21" s="89">
        <v>23</v>
      </c>
      <c r="I21" s="12">
        <v>44260827768</v>
      </c>
      <c r="J21" s="12"/>
      <c r="K21" s="12">
        <v>0</v>
      </c>
      <c r="M21" s="12">
        <f t="shared" si="0"/>
        <v>44260827768</v>
      </c>
      <c r="N21" s="12"/>
      <c r="O21" s="12">
        <v>289799580766</v>
      </c>
      <c r="P21" s="12"/>
      <c r="Q21" s="12">
        <v>0</v>
      </c>
      <c r="R21" s="12"/>
      <c r="S21" s="12">
        <f t="shared" si="1"/>
        <v>289799580766</v>
      </c>
    </row>
    <row r="22" spans="1:19" ht="21" customHeight="1" x14ac:dyDescent="0.45">
      <c r="A22" s="15" t="s">
        <v>152</v>
      </c>
      <c r="C22" s="4"/>
      <c r="D22" s="4"/>
      <c r="E22" s="49" t="s">
        <v>159</v>
      </c>
      <c r="G22" s="89">
        <v>23</v>
      </c>
      <c r="I22" s="12">
        <v>64932065921</v>
      </c>
      <c r="K22" s="12">
        <v>0</v>
      </c>
      <c r="M22" s="12">
        <f t="shared" si="0"/>
        <v>64932065921</v>
      </c>
      <c r="O22" s="12">
        <v>377321220986</v>
      </c>
      <c r="Q22" s="12">
        <v>0</v>
      </c>
      <c r="S22" s="12">
        <f t="shared" si="1"/>
        <v>377321220986</v>
      </c>
    </row>
    <row r="23" spans="1:19" ht="21" customHeight="1" x14ac:dyDescent="0.45">
      <c r="A23" s="15" t="s">
        <v>153</v>
      </c>
      <c r="C23" s="21"/>
      <c r="D23" s="21"/>
      <c r="E23" s="51" t="s">
        <v>156</v>
      </c>
      <c r="F23" s="51"/>
      <c r="G23" s="89">
        <v>23</v>
      </c>
      <c r="I23" s="12">
        <v>97120535199</v>
      </c>
      <c r="J23" s="12"/>
      <c r="K23" s="12">
        <v>0</v>
      </c>
      <c r="L23" s="12"/>
      <c r="M23" s="12">
        <f t="shared" si="0"/>
        <v>97120535199</v>
      </c>
      <c r="N23" s="12"/>
      <c r="O23" s="12">
        <v>549604580389</v>
      </c>
      <c r="P23" s="12"/>
      <c r="Q23" s="12">
        <v>0</v>
      </c>
      <c r="R23" s="12"/>
      <c r="S23" s="12">
        <f t="shared" si="1"/>
        <v>549604580389</v>
      </c>
    </row>
    <row r="24" spans="1:19" ht="21" customHeight="1" x14ac:dyDescent="0.45">
      <c r="A24" s="15" t="s">
        <v>252</v>
      </c>
      <c r="C24" s="4"/>
      <c r="D24" s="4"/>
      <c r="E24" s="49" t="s">
        <v>149</v>
      </c>
      <c r="G24" s="89">
        <v>23</v>
      </c>
      <c r="I24" s="12">
        <v>139011561619</v>
      </c>
      <c r="K24" s="12">
        <v>0</v>
      </c>
      <c r="M24" s="12">
        <f t="shared" si="0"/>
        <v>139011561619</v>
      </c>
      <c r="O24" s="12">
        <v>824786903959</v>
      </c>
      <c r="Q24" s="12">
        <v>0</v>
      </c>
      <c r="S24" s="12">
        <f t="shared" si="1"/>
        <v>824786903959</v>
      </c>
    </row>
    <row r="25" spans="1:19" ht="21" customHeight="1" x14ac:dyDescent="0.45">
      <c r="A25" s="15" t="s">
        <v>250</v>
      </c>
      <c r="C25" s="21"/>
      <c r="D25" s="4"/>
      <c r="E25" s="49" t="s">
        <v>149</v>
      </c>
      <c r="G25" s="89">
        <v>23</v>
      </c>
      <c r="I25" s="12">
        <v>137793149790</v>
      </c>
      <c r="K25" s="12">
        <v>0</v>
      </c>
      <c r="M25" s="12">
        <f t="shared" si="0"/>
        <v>137793149790</v>
      </c>
      <c r="O25" s="12">
        <v>823568492130</v>
      </c>
      <c r="Q25" s="12">
        <v>0</v>
      </c>
      <c r="S25" s="12">
        <f t="shared" si="1"/>
        <v>823568492130</v>
      </c>
    </row>
    <row r="26" spans="1:19" ht="21" customHeight="1" x14ac:dyDescent="0.45">
      <c r="A26" s="15" t="s">
        <v>147</v>
      </c>
      <c r="C26" s="4"/>
      <c r="D26" s="4"/>
      <c r="E26" s="49" t="s">
        <v>148</v>
      </c>
      <c r="G26" s="89">
        <v>23</v>
      </c>
      <c r="I26" s="12">
        <v>56512467520</v>
      </c>
      <c r="K26" s="12">
        <v>0</v>
      </c>
      <c r="M26" s="12">
        <f t="shared" si="0"/>
        <v>56512467520</v>
      </c>
      <c r="O26" s="12">
        <v>370875761279</v>
      </c>
      <c r="Q26" s="12">
        <v>0</v>
      </c>
      <c r="S26" s="12">
        <f t="shared" si="1"/>
        <v>370875761279</v>
      </c>
    </row>
    <row r="27" spans="1:19" ht="21" customHeight="1" x14ac:dyDescent="0.45">
      <c r="A27" s="15" t="s">
        <v>114</v>
      </c>
      <c r="C27" s="21"/>
      <c r="D27" s="4"/>
      <c r="E27" s="51" t="s">
        <v>116</v>
      </c>
      <c r="F27" s="51"/>
      <c r="G27" s="89">
        <v>23</v>
      </c>
      <c r="I27" s="12">
        <v>58907386080</v>
      </c>
      <c r="J27" s="12"/>
      <c r="K27" s="12">
        <v>0</v>
      </c>
      <c r="L27" s="12"/>
      <c r="M27" s="12">
        <f t="shared" si="0"/>
        <v>58907386080</v>
      </c>
      <c r="N27" s="12"/>
      <c r="O27" s="12">
        <v>330757259070</v>
      </c>
      <c r="P27" s="12"/>
      <c r="Q27" s="12">
        <v>0</v>
      </c>
      <c r="R27" s="12"/>
      <c r="S27" s="12">
        <f t="shared" si="1"/>
        <v>330757259070</v>
      </c>
    </row>
    <row r="28" spans="1:19" ht="21" customHeight="1" x14ac:dyDescent="0.45">
      <c r="A28" s="1" t="s">
        <v>201</v>
      </c>
      <c r="C28" s="21"/>
      <c r="D28" s="4"/>
      <c r="E28" s="49" t="s">
        <v>212</v>
      </c>
      <c r="G28" s="89">
        <v>23</v>
      </c>
      <c r="I28" s="12">
        <v>1332404619</v>
      </c>
      <c r="K28" s="12">
        <v>0</v>
      </c>
      <c r="M28" s="12">
        <f t="shared" si="0"/>
        <v>1332404619</v>
      </c>
      <c r="O28" s="12">
        <v>2936588634</v>
      </c>
      <c r="Q28" s="12">
        <v>0</v>
      </c>
      <c r="S28" s="12">
        <f t="shared" si="1"/>
        <v>2936588634</v>
      </c>
    </row>
    <row r="29" spans="1:19" ht="21" customHeight="1" x14ac:dyDescent="0.45">
      <c r="A29" s="1" t="s">
        <v>108</v>
      </c>
      <c r="C29" s="21"/>
      <c r="D29" s="4"/>
      <c r="E29" s="49" t="s">
        <v>111</v>
      </c>
      <c r="G29" s="89">
        <v>23</v>
      </c>
      <c r="I29" s="12">
        <v>13684438350</v>
      </c>
      <c r="K29" s="12">
        <v>0</v>
      </c>
      <c r="M29" s="12">
        <f t="shared" si="0"/>
        <v>13684438350</v>
      </c>
      <c r="O29" s="12">
        <v>81467773935</v>
      </c>
      <c r="Q29" s="12">
        <v>0</v>
      </c>
      <c r="S29" s="12">
        <f t="shared" si="1"/>
        <v>81467773935</v>
      </c>
    </row>
    <row r="30" spans="1:19" ht="21" customHeight="1" x14ac:dyDescent="0.45">
      <c r="A30" s="15" t="s">
        <v>109</v>
      </c>
      <c r="C30" s="21"/>
      <c r="D30" s="4"/>
      <c r="E30" s="51" t="s">
        <v>146</v>
      </c>
      <c r="F30" s="51"/>
      <c r="G30" s="89">
        <v>23</v>
      </c>
      <c r="I30" s="12">
        <v>57349505790</v>
      </c>
      <c r="J30" s="12"/>
      <c r="K30" s="12">
        <v>0</v>
      </c>
      <c r="L30" s="12"/>
      <c r="M30" s="12">
        <f t="shared" si="0"/>
        <v>57349505790</v>
      </c>
      <c r="N30" s="12"/>
      <c r="O30" s="12">
        <v>313006595490</v>
      </c>
      <c r="P30" s="12"/>
      <c r="Q30" s="12">
        <v>0</v>
      </c>
      <c r="R30" s="12"/>
      <c r="S30" s="12">
        <f t="shared" si="1"/>
        <v>313006595490</v>
      </c>
    </row>
    <row r="31" spans="1:19" ht="23.25" customHeight="1" x14ac:dyDescent="0.45">
      <c r="A31" s="15" t="s">
        <v>103</v>
      </c>
      <c r="C31" s="4"/>
      <c r="D31" s="4"/>
      <c r="E31" s="49" t="s">
        <v>105</v>
      </c>
      <c r="G31" s="89">
        <v>18</v>
      </c>
      <c r="I31" s="12">
        <v>40631223580</v>
      </c>
      <c r="K31" s="12">
        <v>0</v>
      </c>
      <c r="M31" s="12">
        <f t="shared" si="0"/>
        <v>40631223580</v>
      </c>
      <c r="O31" s="12">
        <v>240335645460</v>
      </c>
      <c r="Q31" s="12">
        <v>0</v>
      </c>
      <c r="S31" s="12">
        <f t="shared" si="1"/>
        <v>240335645460</v>
      </c>
    </row>
    <row r="32" spans="1:19" ht="23.25" customHeight="1" x14ac:dyDescent="0.45">
      <c r="A32" s="15" t="s">
        <v>88</v>
      </c>
      <c r="C32" s="21"/>
      <c r="D32" s="4"/>
      <c r="E32" s="51" t="s">
        <v>93</v>
      </c>
      <c r="F32" s="51"/>
      <c r="G32" s="89">
        <v>23</v>
      </c>
      <c r="I32" s="12">
        <v>73977434948</v>
      </c>
      <c r="J32" s="12"/>
      <c r="K32" s="12">
        <v>0</v>
      </c>
      <c r="L32" s="12"/>
      <c r="M32" s="12">
        <f t="shared" si="0"/>
        <v>73977434948</v>
      </c>
      <c r="N32" s="12"/>
      <c r="O32" s="12">
        <v>415169066032</v>
      </c>
      <c r="P32" s="12"/>
      <c r="Q32" s="12">
        <v>0</v>
      </c>
      <c r="R32" s="12"/>
      <c r="S32" s="12">
        <f t="shared" si="1"/>
        <v>415169066032</v>
      </c>
    </row>
    <row r="33" spans="1:19" ht="23.25" customHeight="1" x14ac:dyDescent="0.45">
      <c r="A33" s="15" t="s">
        <v>84</v>
      </c>
      <c r="C33" s="21"/>
      <c r="D33" s="21"/>
      <c r="E33" s="51" t="s">
        <v>86</v>
      </c>
      <c r="F33" s="51"/>
      <c r="G33" s="89">
        <v>23</v>
      </c>
      <c r="I33" s="12">
        <v>41847020400</v>
      </c>
      <c r="K33" s="12">
        <v>0</v>
      </c>
      <c r="M33" s="12">
        <f t="shared" si="0"/>
        <v>41847020400</v>
      </c>
      <c r="O33" s="12">
        <v>247308108570</v>
      </c>
      <c r="Q33" s="12">
        <v>0</v>
      </c>
      <c r="S33" s="12">
        <f t="shared" si="1"/>
        <v>247308108570</v>
      </c>
    </row>
    <row r="34" spans="1:19" ht="23.25" customHeight="1" x14ac:dyDescent="0.45">
      <c r="A34" s="15" t="s">
        <v>26</v>
      </c>
      <c r="C34" s="21"/>
      <c r="D34" s="4"/>
      <c r="E34" s="49" t="s">
        <v>27</v>
      </c>
      <c r="G34" s="89">
        <v>23</v>
      </c>
      <c r="I34" s="12">
        <v>0</v>
      </c>
      <c r="K34" s="12">
        <v>0</v>
      </c>
      <c r="M34" s="12">
        <f t="shared" si="0"/>
        <v>0</v>
      </c>
      <c r="O34" s="12">
        <v>48031023503</v>
      </c>
      <c r="Q34" s="12">
        <v>0</v>
      </c>
      <c r="S34" s="12">
        <f t="shared" si="1"/>
        <v>48031023503</v>
      </c>
    </row>
    <row r="35" spans="1:19" ht="23.25" customHeight="1" x14ac:dyDescent="0.45">
      <c r="A35" s="15" t="s">
        <v>28</v>
      </c>
      <c r="C35" s="21"/>
      <c r="D35" s="21"/>
      <c r="E35" s="51" t="s">
        <v>30</v>
      </c>
      <c r="F35" s="51"/>
      <c r="G35" s="89">
        <v>23</v>
      </c>
      <c r="I35" s="12">
        <v>12675702970</v>
      </c>
      <c r="K35" s="12">
        <v>0</v>
      </c>
      <c r="M35" s="12">
        <f t="shared" si="0"/>
        <v>12675702970</v>
      </c>
      <c r="O35" s="12">
        <v>74473278293</v>
      </c>
      <c r="Q35" s="12">
        <v>0</v>
      </c>
      <c r="S35" s="12">
        <f t="shared" si="1"/>
        <v>74473278293</v>
      </c>
    </row>
    <row r="36" spans="1:19" ht="23.25" customHeight="1" x14ac:dyDescent="0.45">
      <c r="A36" s="15" t="s">
        <v>87</v>
      </c>
      <c r="C36" s="21"/>
      <c r="D36" s="21"/>
      <c r="E36" s="51" t="s">
        <v>90</v>
      </c>
      <c r="F36" s="51"/>
      <c r="G36" s="89">
        <v>23</v>
      </c>
      <c r="I36" s="12">
        <v>41748410271</v>
      </c>
      <c r="K36" s="12">
        <v>0</v>
      </c>
      <c r="M36" s="12">
        <f t="shared" si="0"/>
        <v>41748410271</v>
      </c>
      <c r="O36" s="12">
        <v>246887125385</v>
      </c>
      <c r="Q36" s="12">
        <v>0</v>
      </c>
      <c r="S36" s="12">
        <f t="shared" si="1"/>
        <v>246887125385</v>
      </c>
    </row>
    <row r="37" spans="1:19" ht="23.25" customHeight="1" x14ac:dyDescent="0.45">
      <c r="A37" s="15" t="s">
        <v>97</v>
      </c>
      <c r="C37" s="21"/>
      <c r="D37" s="21"/>
      <c r="E37" s="51" t="s">
        <v>99</v>
      </c>
      <c r="F37" s="51"/>
      <c r="G37" s="89">
        <v>18</v>
      </c>
      <c r="I37" s="12">
        <v>0</v>
      </c>
      <c r="K37" s="12">
        <v>0</v>
      </c>
      <c r="M37" s="12">
        <f t="shared" si="0"/>
        <v>0</v>
      </c>
      <c r="O37" s="12">
        <v>8527629312</v>
      </c>
      <c r="Q37" s="12">
        <v>0</v>
      </c>
      <c r="S37" s="12">
        <f t="shared" si="1"/>
        <v>8527629312</v>
      </c>
    </row>
    <row r="38" spans="1:19" ht="23.25" customHeight="1" x14ac:dyDescent="0.45">
      <c r="A38" s="15" t="s">
        <v>96</v>
      </c>
      <c r="C38" s="21"/>
      <c r="D38" s="21"/>
      <c r="E38" s="51" t="s">
        <v>98</v>
      </c>
      <c r="F38" s="51"/>
      <c r="G38" s="89">
        <v>18</v>
      </c>
      <c r="I38" s="12">
        <v>0</v>
      </c>
      <c r="K38" s="12">
        <v>0</v>
      </c>
      <c r="M38" s="12">
        <f t="shared" si="0"/>
        <v>0</v>
      </c>
      <c r="O38" s="12">
        <v>56789258937</v>
      </c>
      <c r="Q38" s="12">
        <v>0</v>
      </c>
      <c r="S38" s="12">
        <f t="shared" si="1"/>
        <v>56789258937</v>
      </c>
    </row>
    <row r="39" spans="1:19" ht="23.25" customHeight="1" x14ac:dyDescent="0.45">
      <c r="A39" s="15" t="s">
        <v>95</v>
      </c>
      <c r="C39" s="21"/>
      <c r="D39" s="4"/>
      <c r="E39" s="51" t="s">
        <v>98</v>
      </c>
      <c r="F39" s="51"/>
      <c r="G39" s="89">
        <v>18</v>
      </c>
      <c r="I39" s="12">
        <v>0</v>
      </c>
      <c r="J39" s="12"/>
      <c r="K39" s="12">
        <v>0</v>
      </c>
      <c r="L39" s="12"/>
      <c r="M39" s="12">
        <f t="shared" si="0"/>
        <v>0</v>
      </c>
      <c r="N39" s="12"/>
      <c r="O39" s="12">
        <v>26187478355</v>
      </c>
      <c r="P39" s="12"/>
      <c r="Q39" s="12">
        <v>0</v>
      </c>
      <c r="R39" s="12"/>
      <c r="S39" s="12">
        <f t="shared" si="1"/>
        <v>26187478355</v>
      </c>
    </row>
    <row r="40" spans="1:19" ht="23.25" customHeight="1" x14ac:dyDescent="0.45">
      <c r="A40" s="15" t="s">
        <v>180</v>
      </c>
      <c r="C40" s="21"/>
      <c r="D40" s="4"/>
      <c r="E40" s="51" t="s">
        <v>189</v>
      </c>
      <c r="F40" s="51"/>
      <c r="G40" s="89">
        <v>0</v>
      </c>
      <c r="I40" s="12">
        <v>0</v>
      </c>
      <c r="J40" s="12"/>
      <c r="K40" s="12">
        <v>0</v>
      </c>
      <c r="L40" s="12"/>
      <c r="M40" s="12">
        <f t="shared" si="0"/>
        <v>0</v>
      </c>
      <c r="N40" s="12"/>
      <c r="O40" s="12">
        <v>328872470160</v>
      </c>
      <c r="P40" s="12"/>
      <c r="Q40" s="12">
        <v>0</v>
      </c>
      <c r="R40" s="12"/>
      <c r="S40" s="12">
        <f t="shared" si="1"/>
        <v>328872470160</v>
      </c>
    </row>
    <row r="41" spans="1:19" ht="23.25" customHeight="1" x14ac:dyDescent="0.45">
      <c r="A41" s="15" t="s">
        <v>268</v>
      </c>
      <c r="C41" s="21"/>
      <c r="D41" s="4"/>
      <c r="E41" s="51" t="s">
        <v>189</v>
      </c>
      <c r="F41" s="51"/>
      <c r="G41" s="89">
        <v>0</v>
      </c>
      <c r="I41" s="12">
        <v>0</v>
      </c>
      <c r="J41" s="12"/>
      <c r="K41" s="12">
        <v>0</v>
      </c>
      <c r="L41" s="12"/>
      <c r="M41" s="12">
        <f t="shared" si="0"/>
        <v>0</v>
      </c>
      <c r="N41" s="12"/>
      <c r="O41" s="12">
        <v>1290580000000</v>
      </c>
      <c r="P41" s="12"/>
      <c r="Q41" s="12">
        <v>0</v>
      </c>
      <c r="R41" s="12"/>
      <c r="S41" s="12">
        <f t="shared" si="1"/>
        <v>1290580000000</v>
      </c>
    </row>
    <row r="42" spans="1:19" ht="21" customHeight="1" x14ac:dyDescent="0.45">
      <c r="A42" s="90" t="s">
        <v>143</v>
      </c>
      <c r="C42" s="1"/>
      <c r="D42" s="1"/>
      <c r="E42" s="12"/>
      <c r="G42" s="18"/>
      <c r="I42" s="33">
        <f>SUM(I9:I41)</f>
        <v>3570935882834</v>
      </c>
      <c r="J42" s="29"/>
      <c r="K42" s="33">
        <f>SUM(K9:K41)</f>
        <v>0</v>
      </c>
      <c r="L42" s="29"/>
      <c r="M42" s="33">
        <f>SUM(M9:M41)</f>
        <v>3570935882834</v>
      </c>
      <c r="N42" s="29"/>
      <c r="O42" s="33">
        <f>SUM(O9:O41)</f>
        <v>14604470642573</v>
      </c>
      <c r="P42" s="29"/>
      <c r="Q42" s="33">
        <f>SUM(Q9:Q41)</f>
        <v>0</v>
      </c>
      <c r="R42" s="29"/>
      <c r="S42" s="33">
        <f>SUM(S9:S41)</f>
        <v>14604470642573</v>
      </c>
    </row>
    <row r="43" spans="1:19" ht="21" customHeight="1" x14ac:dyDescent="0.45">
      <c r="M43" s="49">
        <f>'درآمد سرمایه گذاری در اوراق'!C50</f>
        <v>3570935882834</v>
      </c>
      <c r="S43" s="9">
        <f>'درآمد سرمایه گذاری در اوراق'!M50</f>
        <v>14604470642573</v>
      </c>
    </row>
    <row r="44" spans="1:19" ht="21" customHeight="1" x14ac:dyDescent="0.45">
      <c r="M44" s="49">
        <f>M42-M43</f>
        <v>0</v>
      </c>
      <c r="S44" s="9">
        <f>S42-S43</f>
        <v>0</v>
      </c>
    </row>
  </sheetData>
  <sortState xmlns:xlrd2="http://schemas.microsoft.com/office/spreadsheetml/2017/richdata2" ref="A9:S39">
    <sortCondition descending="1" ref="S9:S39"/>
  </sortState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9" scale="74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56"/>
  <sheetViews>
    <sheetView rightToLeft="1" view="pageBreakPreview" zoomScaleNormal="100" zoomScaleSheetLayoutView="100" workbookViewId="0">
      <selection sqref="A1:H1"/>
    </sheetView>
  </sheetViews>
  <sheetFormatPr defaultColWidth="9.42578125" defaultRowHeight="12.75" x14ac:dyDescent="0.2"/>
  <cols>
    <col min="1" max="1" width="17.85546875" customWidth="1"/>
    <col min="2" max="2" width="13.7109375" customWidth="1"/>
    <col min="3" max="3" width="35.42578125" customWidth="1"/>
    <col min="4" max="4" width="12.85546875" customWidth="1"/>
    <col min="5" max="5" width="23.85546875" customWidth="1"/>
    <col min="6" max="6" width="24.7109375" customWidth="1"/>
    <col min="7" max="7" width="9.85546875" customWidth="1"/>
    <col min="8" max="8" width="20.140625" customWidth="1"/>
    <col min="10" max="10" width="10.42578125" bestFit="1" customWidth="1"/>
  </cols>
  <sheetData>
    <row r="1" spans="1:20" ht="25.5" x14ac:dyDescent="0.4">
      <c r="A1" s="254" t="s">
        <v>0</v>
      </c>
      <c r="B1" s="254"/>
      <c r="C1" s="254"/>
      <c r="D1" s="254"/>
      <c r="E1" s="254"/>
      <c r="F1" s="254"/>
      <c r="G1" s="254"/>
      <c r="H1" s="254"/>
      <c r="I1" s="207"/>
      <c r="J1" s="207"/>
      <c r="K1" s="207"/>
      <c r="L1" s="207"/>
      <c r="M1" s="207"/>
      <c r="N1" s="207"/>
      <c r="O1" s="207"/>
      <c r="P1" s="207"/>
      <c r="Q1" s="207"/>
      <c r="R1" s="208"/>
      <c r="S1" s="208"/>
      <c r="T1" s="208"/>
    </row>
    <row r="2" spans="1:20" ht="25.5" x14ac:dyDescent="0.4">
      <c r="A2" s="254" t="s">
        <v>42</v>
      </c>
      <c r="B2" s="254"/>
      <c r="C2" s="254"/>
      <c r="D2" s="254"/>
      <c r="E2" s="254"/>
      <c r="F2" s="254"/>
      <c r="G2" s="254"/>
      <c r="H2" s="254"/>
      <c r="I2" s="207"/>
      <c r="J2" s="207"/>
      <c r="K2" s="207"/>
      <c r="L2" s="207"/>
      <c r="M2" s="207"/>
      <c r="N2" s="207"/>
      <c r="O2" s="207"/>
      <c r="P2" s="207"/>
      <c r="Q2" s="207"/>
      <c r="R2" s="208"/>
      <c r="S2" s="208"/>
      <c r="T2" s="208"/>
    </row>
    <row r="3" spans="1:20" ht="25.5" x14ac:dyDescent="0.4">
      <c r="A3" s="254" t="s">
        <v>245</v>
      </c>
      <c r="B3" s="254"/>
      <c r="C3" s="254"/>
      <c r="D3" s="254"/>
      <c r="E3" s="254"/>
      <c r="F3" s="254"/>
      <c r="G3" s="254"/>
      <c r="H3" s="254"/>
      <c r="I3" s="207"/>
      <c r="J3" s="207"/>
      <c r="K3" s="207"/>
      <c r="L3" s="207"/>
      <c r="M3" s="207"/>
      <c r="N3" s="207"/>
      <c r="O3" s="207"/>
      <c r="P3" s="207"/>
      <c r="Q3" s="207"/>
      <c r="R3" s="208"/>
      <c r="S3" s="208"/>
      <c r="T3" s="208"/>
    </row>
    <row r="4" spans="1:20" ht="15.75" x14ac:dyDescent="0.4">
      <c r="A4" s="208"/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</row>
    <row r="5" spans="1:20" ht="24" x14ac:dyDescent="0.4">
      <c r="A5" s="255" t="s">
        <v>60</v>
      </c>
      <c r="B5" s="255"/>
      <c r="C5" s="255"/>
      <c r="D5" s="255"/>
      <c r="E5" s="255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8"/>
      <c r="R5" s="208"/>
      <c r="S5" s="208"/>
    </row>
    <row r="6" spans="1:20" ht="15.75" customHeight="1" x14ac:dyDescent="0.4">
      <c r="A6" s="208"/>
      <c r="B6" s="208"/>
      <c r="C6" s="208"/>
      <c r="D6" s="208"/>
      <c r="E6" s="208"/>
      <c r="F6" s="208"/>
      <c r="G6" s="208"/>
      <c r="H6" s="208"/>
      <c r="I6" s="208"/>
      <c r="J6" s="208"/>
      <c r="K6" s="208"/>
      <c r="L6" s="208"/>
      <c r="M6" s="210"/>
      <c r="N6" s="208"/>
      <c r="O6" s="208"/>
      <c r="P6" s="208"/>
      <c r="Q6" s="210"/>
      <c r="R6" s="208"/>
      <c r="S6" s="208"/>
      <c r="T6" s="208"/>
    </row>
    <row r="7" spans="1:20" s="214" customFormat="1" ht="63" x14ac:dyDescent="0.4">
      <c r="A7" s="211" t="s">
        <v>61</v>
      </c>
      <c r="B7" s="211" t="s">
        <v>62</v>
      </c>
      <c r="C7" s="211" t="s">
        <v>63</v>
      </c>
      <c r="D7" s="211" t="s">
        <v>13</v>
      </c>
      <c r="E7" s="211" t="s">
        <v>80</v>
      </c>
      <c r="F7" s="211" t="s">
        <v>81</v>
      </c>
      <c r="G7" s="211" t="s">
        <v>123</v>
      </c>
      <c r="H7" s="211" t="s">
        <v>124</v>
      </c>
      <c r="I7" s="212"/>
      <c r="J7" s="210"/>
      <c r="K7" s="210"/>
      <c r="L7" s="212"/>
      <c r="M7" s="210"/>
      <c r="N7" s="212"/>
      <c r="O7" s="213"/>
      <c r="P7" s="212"/>
      <c r="Q7" s="210"/>
      <c r="R7" s="212"/>
      <c r="S7" s="212"/>
      <c r="T7" s="212"/>
    </row>
    <row r="8" spans="1:20" ht="18.75" x14ac:dyDescent="0.4">
      <c r="A8" s="215" t="s">
        <v>82</v>
      </c>
      <c r="B8" s="215" t="s">
        <v>64</v>
      </c>
      <c r="C8" s="215" t="s">
        <v>28</v>
      </c>
      <c r="D8" s="215">
        <v>500000</v>
      </c>
      <c r="E8" s="215">
        <v>500000000000</v>
      </c>
      <c r="F8" s="215">
        <v>2700937470</v>
      </c>
      <c r="G8" s="216">
        <v>0.23</v>
      </c>
      <c r="H8" s="217">
        <v>0.4002</v>
      </c>
      <c r="I8" s="208"/>
      <c r="J8" s="208"/>
      <c r="K8" s="208"/>
      <c r="L8" s="208"/>
      <c r="M8" s="208"/>
      <c r="N8" s="208"/>
      <c r="O8" s="208"/>
      <c r="P8" s="208"/>
      <c r="Q8" s="208"/>
      <c r="R8" s="208"/>
      <c r="S8" s="208"/>
      <c r="T8" s="208"/>
    </row>
    <row r="9" spans="1:20" ht="18.75" x14ac:dyDescent="0.4">
      <c r="A9" s="215" t="s">
        <v>82</v>
      </c>
      <c r="B9" s="215" t="s">
        <v>64</v>
      </c>
      <c r="C9" s="215" t="s">
        <v>100</v>
      </c>
      <c r="D9" s="215">
        <v>1499971</v>
      </c>
      <c r="E9" s="215">
        <v>1499971000000</v>
      </c>
      <c r="F9" s="215">
        <v>11971001430</v>
      </c>
      <c r="G9" s="216">
        <v>0.23</v>
      </c>
      <c r="H9" s="217">
        <v>0.35499999999999998</v>
      </c>
      <c r="I9" s="208"/>
      <c r="J9" s="208"/>
      <c r="K9" s="208"/>
      <c r="L9" s="208"/>
      <c r="M9" s="208"/>
      <c r="N9" s="208"/>
      <c r="O9" s="208"/>
      <c r="P9" s="208"/>
      <c r="Q9" s="208"/>
      <c r="R9" s="208"/>
      <c r="S9" s="208"/>
      <c r="T9" s="208"/>
    </row>
    <row r="10" spans="1:20" ht="18.75" x14ac:dyDescent="0.4">
      <c r="A10" s="215" t="s">
        <v>82</v>
      </c>
      <c r="B10" s="215" t="s">
        <v>64</v>
      </c>
      <c r="C10" s="215" t="s">
        <v>101</v>
      </c>
      <c r="D10" s="215">
        <v>1500000</v>
      </c>
      <c r="E10" s="215">
        <v>1500000000000</v>
      </c>
      <c r="F10" s="215">
        <v>12032876700</v>
      </c>
      <c r="G10" s="216">
        <v>0.23</v>
      </c>
      <c r="H10" s="217">
        <v>0.36</v>
      </c>
      <c r="I10" s="208"/>
      <c r="J10" s="208"/>
      <c r="K10" s="208"/>
      <c r="L10" s="208"/>
      <c r="M10" s="208"/>
      <c r="N10" s="208"/>
      <c r="O10" s="208"/>
      <c r="P10" s="208"/>
      <c r="Q10" s="208"/>
      <c r="R10" s="208"/>
      <c r="S10" s="208"/>
      <c r="T10" s="208"/>
    </row>
    <row r="11" spans="1:20" ht="18.75" x14ac:dyDescent="0.4">
      <c r="A11" s="215" t="s">
        <v>82</v>
      </c>
      <c r="B11" s="215" t="s">
        <v>64</v>
      </c>
      <c r="C11" s="215" t="s">
        <v>112</v>
      </c>
      <c r="D11" s="22">
        <v>3000000</v>
      </c>
      <c r="E11" s="215">
        <v>3000000000000</v>
      </c>
      <c r="F11" s="215">
        <v>3856438350</v>
      </c>
      <c r="G11" s="216">
        <v>0.23</v>
      </c>
      <c r="H11" s="217">
        <v>0.35199999999999998</v>
      </c>
      <c r="I11" s="208"/>
      <c r="J11" s="208"/>
      <c r="K11" s="208"/>
      <c r="L11" s="208"/>
      <c r="M11" s="208"/>
      <c r="N11" s="208"/>
      <c r="O11" s="208"/>
      <c r="P11" s="208"/>
      <c r="Q11" s="208"/>
      <c r="R11" s="208"/>
      <c r="S11" s="208"/>
      <c r="T11" s="208"/>
    </row>
    <row r="12" spans="1:20" ht="18.75" x14ac:dyDescent="0.4">
      <c r="A12" s="215" t="s">
        <v>82</v>
      </c>
      <c r="B12" s="215" t="s">
        <v>64</v>
      </c>
      <c r="C12" s="215" t="s">
        <v>144</v>
      </c>
      <c r="D12" s="22">
        <v>2000000</v>
      </c>
      <c r="E12" s="215">
        <v>2000000000000</v>
      </c>
      <c r="F12" s="215">
        <v>18617950680</v>
      </c>
      <c r="G12" s="216">
        <v>0.23</v>
      </c>
      <c r="H12" s="217">
        <v>0.35200570225715633</v>
      </c>
      <c r="I12" s="208"/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208"/>
    </row>
    <row r="13" spans="1:20" ht="18.75" x14ac:dyDescent="0.4">
      <c r="A13" s="215" t="s">
        <v>82</v>
      </c>
      <c r="B13" s="215" t="s">
        <v>64</v>
      </c>
      <c r="C13" s="218" t="s">
        <v>178</v>
      </c>
      <c r="D13" s="22">
        <v>5000000</v>
      </c>
      <c r="E13" s="215">
        <v>5000000000000</v>
      </c>
      <c r="F13" s="215">
        <v>46538219190</v>
      </c>
      <c r="G13" s="216">
        <v>0.23</v>
      </c>
      <c r="H13" s="217">
        <v>0.41560000000000002</v>
      </c>
      <c r="I13" s="208"/>
      <c r="J13" s="208"/>
      <c r="K13" s="208"/>
      <c r="L13" s="208"/>
      <c r="M13" s="208"/>
      <c r="N13" s="208"/>
      <c r="O13" s="208"/>
      <c r="P13" s="208"/>
      <c r="Q13" s="208"/>
      <c r="R13" s="208"/>
      <c r="S13" s="208"/>
      <c r="T13" s="208"/>
    </row>
    <row r="14" spans="1:20" ht="18.75" x14ac:dyDescent="0.4">
      <c r="A14" s="215" t="s">
        <v>190</v>
      </c>
      <c r="B14" s="215" t="s">
        <v>189</v>
      </c>
      <c r="C14" s="219" t="s">
        <v>191</v>
      </c>
      <c r="D14" s="22">
        <v>5000000</v>
      </c>
      <c r="E14" s="215">
        <v>5000000000000</v>
      </c>
      <c r="F14" s="215">
        <v>46517341020</v>
      </c>
      <c r="G14" s="216">
        <v>0.23</v>
      </c>
      <c r="H14" s="217">
        <v>0.41560000000000002</v>
      </c>
      <c r="I14" s="208"/>
      <c r="J14" s="208"/>
      <c r="K14" s="208"/>
      <c r="L14" s="208"/>
      <c r="M14" s="208"/>
      <c r="N14" s="208"/>
      <c r="O14" s="208"/>
      <c r="P14" s="208"/>
      <c r="Q14" s="208"/>
      <c r="R14" s="208"/>
      <c r="S14" s="208"/>
      <c r="T14" s="208"/>
    </row>
    <row r="15" spans="1:20" ht="18.75" x14ac:dyDescent="0.4">
      <c r="A15" s="215" t="s">
        <v>82</v>
      </c>
      <c r="B15" s="215" t="s">
        <v>64</v>
      </c>
      <c r="C15" s="215" t="s">
        <v>150</v>
      </c>
      <c r="D15" s="22">
        <v>5000000</v>
      </c>
      <c r="E15" s="215">
        <v>5000000000000</v>
      </c>
      <c r="F15" s="220">
        <v>40121916929</v>
      </c>
      <c r="G15" s="216">
        <v>0.23</v>
      </c>
      <c r="H15" s="217">
        <v>0.37</v>
      </c>
      <c r="I15" s="208"/>
      <c r="J15" s="208"/>
      <c r="K15" s="208"/>
      <c r="L15" s="208"/>
      <c r="M15" s="208"/>
      <c r="N15" s="208"/>
      <c r="O15" s="208"/>
      <c r="P15" s="208"/>
      <c r="Q15" s="208"/>
      <c r="R15" s="208"/>
      <c r="S15" s="208"/>
      <c r="T15" s="208"/>
    </row>
    <row r="16" spans="1:20" ht="18.75" x14ac:dyDescent="0.4">
      <c r="A16" s="215" t="s">
        <v>82</v>
      </c>
      <c r="B16" s="215" t="s">
        <v>64</v>
      </c>
      <c r="C16" s="215" t="s">
        <v>192</v>
      </c>
      <c r="D16" s="22">
        <v>1000000</v>
      </c>
      <c r="E16" s="215">
        <v>1000000000000</v>
      </c>
      <c r="F16" s="220">
        <v>37232876700</v>
      </c>
      <c r="G16" s="216">
        <v>0.23</v>
      </c>
      <c r="H16" s="217">
        <v>0.39</v>
      </c>
      <c r="I16" s="208"/>
      <c r="J16" s="208"/>
      <c r="K16" s="208"/>
      <c r="L16" s="208"/>
      <c r="M16" s="208"/>
      <c r="N16" s="208"/>
      <c r="O16" s="208"/>
      <c r="P16" s="208"/>
      <c r="Q16" s="208"/>
      <c r="R16" s="208"/>
      <c r="S16" s="208"/>
      <c r="T16" s="208"/>
    </row>
    <row r="17" spans="1:20" ht="18.75" x14ac:dyDescent="0.4">
      <c r="A17" s="215" t="s">
        <v>82</v>
      </c>
      <c r="B17" s="215" t="s">
        <v>64</v>
      </c>
      <c r="C17" s="220" t="s">
        <v>151</v>
      </c>
      <c r="D17" s="22">
        <v>5000000</v>
      </c>
      <c r="E17" s="215">
        <v>5000000000000</v>
      </c>
      <c r="F17" s="215">
        <v>41340328758</v>
      </c>
      <c r="G17" s="216">
        <v>0.23</v>
      </c>
      <c r="H17" s="217">
        <v>0.37</v>
      </c>
      <c r="I17" s="208"/>
      <c r="J17" s="208"/>
      <c r="K17" s="208"/>
      <c r="L17" s="208"/>
      <c r="M17" s="208"/>
      <c r="N17" s="208"/>
      <c r="O17" s="208"/>
      <c r="P17" s="208"/>
      <c r="Q17" s="208"/>
      <c r="R17" s="208"/>
      <c r="S17" s="208"/>
      <c r="T17" s="208"/>
    </row>
    <row r="18" spans="1:20" ht="21" x14ac:dyDescent="0.4">
      <c r="A18" s="215" t="s">
        <v>82</v>
      </c>
      <c r="B18" s="215" t="s">
        <v>64</v>
      </c>
      <c r="C18" s="220" t="s">
        <v>240</v>
      </c>
      <c r="D18" s="22">
        <v>2000000</v>
      </c>
      <c r="E18" s="215">
        <v>2000000000000</v>
      </c>
      <c r="F18" s="215">
        <v>20535616440</v>
      </c>
      <c r="G18" s="216">
        <v>0.23</v>
      </c>
      <c r="H18" s="217">
        <v>0.40500000000000003</v>
      </c>
      <c r="I18" s="221"/>
      <c r="J18" s="221"/>
      <c r="K18" s="208"/>
      <c r="L18" s="208"/>
      <c r="M18" s="208"/>
      <c r="N18" s="208"/>
      <c r="O18" s="208"/>
      <c r="P18" s="208"/>
      <c r="Q18" s="208"/>
      <c r="R18" s="208"/>
      <c r="S18" s="208"/>
      <c r="T18" s="208"/>
    </row>
    <row r="19" spans="1:20" ht="18.75" x14ac:dyDescent="0.4">
      <c r="A19" s="215" t="s">
        <v>82</v>
      </c>
      <c r="B19" s="215" t="s">
        <v>64</v>
      </c>
      <c r="C19" s="220" t="s">
        <v>241</v>
      </c>
      <c r="D19" s="22">
        <v>3999997</v>
      </c>
      <c r="E19" s="215">
        <v>3999997000000</v>
      </c>
      <c r="F19" s="215">
        <v>39826161900</v>
      </c>
      <c r="G19" s="216">
        <v>0.23</v>
      </c>
      <c r="H19" s="217">
        <v>0.4</v>
      </c>
      <c r="I19" s="208"/>
      <c r="J19" s="208"/>
      <c r="K19" s="208"/>
      <c r="L19" s="208"/>
      <c r="M19" s="208"/>
      <c r="N19" s="208"/>
      <c r="O19" s="208"/>
      <c r="P19" s="208"/>
      <c r="Q19" s="208"/>
      <c r="R19" s="208"/>
      <c r="S19" s="208"/>
      <c r="T19" s="208"/>
    </row>
    <row r="20" spans="1:20" ht="18.75" x14ac:dyDescent="0.4">
      <c r="A20" s="215" t="s">
        <v>82</v>
      </c>
      <c r="B20" s="215" t="s">
        <v>64</v>
      </c>
      <c r="C20" s="220" t="s">
        <v>242</v>
      </c>
      <c r="D20" s="22">
        <v>2500000</v>
      </c>
      <c r="E20" s="215">
        <v>2500000000000</v>
      </c>
      <c r="F20" s="215">
        <v>28007385720</v>
      </c>
      <c r="G20" s="216">
        <v>0.23</v>
      </c>
      <c r="H20" s="217">
        <v>0.42</v>
      </c>
      <c r="I20" s="208"/>
      <c r="J20" s="208"/>
      <c r="K20" s="208"/>
      <c r="L20" s="208"/>
      <c r="M20" s="208"/>
      <c r="N20" s="208"/>
      <c r="O20" s="208"/>
      <c r="P20" s="208"/>
      <c r="Q20" s="208"/>
      <c r="R20" s="208"/>
      <c r="S20" s="208"/>
      <c r="T20" s="208"/>
    </row>
    <row r="21" spans="1:20" ht="18.75" x14ac:dyDescent="0.4">
      <c r="A21" s="215" t="s">
        <v>82</v>
      </c>
      <c r="B21" s="215" t="s">
        <v>64</v>
      </c>
      <c r="C21" s="220" t="s">
        <v>243</v>
      </c>
      <c r="D21" s="22">
        <v>12500000</v>
      </c>
      <c r="E21" s="215">
        <v>12500000000000</v>
      </c>
      <c r="F21" s="215">
        <v>140036928660</v>
      </c>
      <c r="G21" s="216">
        <v>0.23</v>
      </c>
      <c r="H21" s="217">
        <v>0.42</v>
      </c>
      <c r="I21" s="208"/>
      <c r="J21" s="208"/>
      <c r="K21" s="208"/>
      <c r="L21" s="208"/>
      <c r="M21" s="208"/>
      <c r="N21" s="208"/>
      <c r="O21" s="208"/>
      <c r="P21" s="208"/>
      <c r="Q21" s="208"/>
      <c r="R21" s="208"/>
      <c r="S21" s="208"/>
      <c r="T21" s="208"/>
    </row>
    <row r="22" spans="1:20" ht="18.75" x14ac:dyDescent="0.4">
      <c r="A22" s="215" t="s">
        <v>82</v>
      </c>
      <c r="B22" s="215" t="s">
        <v>64</v>
      </c>
      <c r="C22" s="220" t="s">
        <v>244</v>
      </c>
      <c r="D22" s="22">
        <v>26000000</v>
      </c>
      <c r="E22" s="215">
        <v>26000000000000</v>
      </c>
      <c r="F22" s="215">
        <v>291292045590</v>
      </c>
      <c r="G22" s="216">
        <v>0.23</v>
      </c>
      <c r="H22" s="217">
        <v>0.42</v>
      </c>
      <c r="I22" s="208"/>
      <c r="J22" s="208"/>
      <c r="K22" s="208"/>
      <c r="L22" s="208"/>
      <c r="M22" s="208"/>
      <c r="N22" s="208"/>
      <c r="O22" s="208"/>
      <c r="P22" s="208"/>
      <c r="Q22" s="208"/>
      <c r="R22" s="208"/>
      <c r="S22" s="208"/>
      <c r="T22" s="208"/>
    </row>
    <row r="23" spans="1:20" ht="15.75" x14ac:dyDescent="0.4">
      <c r="A23" s="208"/>
      <c r="B23" s="208"/>
      <c r="C23" s="208"/>
      <c r="D23" s="208"/>
      <c r="E23" s="208"/>
      <c r="F23" s="208"/>
      <c r="G23" s="208"/>
      <c r="H23" s="208"/>
      <c r="I23" s="208"/>
      <c r="J23" s="208"/>
      <c r="K23" s="208"/>
      <c r="L23" s="208"/>
      <c r="M23" s="208"/>
      <c r="N23" s="208"/>
      <c r="O23" s="208"/>
      <c r="P23" s="208"/>
      <c r="Q23" s="208"/>
      <c r="R23" s="208"/>
      <c r="S23" s="208"/>
      <c r="T23" s="208"/>
    </row>
    <row r="24" spans="1:20" ht="15.75" x14ac:dyDescent="0.4">
      <c r="A24" s="208"/>
      <c r="B24" s="208"/>
      <c r="C24" s="208"/>
      <c r="D24" s="208"/>
      <c r="E24" s="208"/>
      <c r="F24" s="208"/>
      <c r="G24" s="208"/>
      <c r="H24" s="208"/>
      <c r="I24" s="208"/>
      <c r="J24" s="208"/>
      <c r="K24" s="208"/>
      <c r="L24" s="208"/>
      <c r="M24" s="208"/>
      <c r="N24" s="208"/>
      <c r="O24" s="208"/>
      <c r="P24" s="208"/>
      <c r="Q24" s="208"/>
      <c r="R24" s="208"/>
      <c r="S24" s="208"/>
      <c r="T24" s="208"/>
    </row>
    <row r="25" spans="1:20" ht="15.75" x14ac:dyDescent="0.4">
      <c r="A25" s="208"/>
      <c r="B25" s="208"/>
      <c r="C25" s="208"/>
      <c r="D25" s="208"/>
      <c r="E25" s="208"/>
      <c r="F25" s="208"/>
      <c r="G25" s="208"/>
      <c r="H25" s="208"/>
      <c r="I25" s="208"/>
      <c r="J25" s="208"/>
      <c r="K25" s="208"/>
      <c r="L25" s="208"/>
      <c r="M25" s="208"/>
      <c r="N25" s="208"/>
      <c r="O25" s="208"/>
      <c r="P25" s="208"/>
      <c r="Q25" s="208"/>
      <c r="R25" s="208"/>
      <c r="S25" s="208"/>
      <c r="T25" s="208"/>
    </row>
    <row r="26" spans="1:20" ht="15.75" x14ac:dyDescent="0.4">
      <c r="A26" s="208"/>
      <c r="B26" s="208"/>
      <c r="C26" s="208"/>
      <c r="D26" s="208"/>
      <c r="E26" s="208"/>
      <c r="F26" s="208"/>
      <c r="G26" s="208"/>
      <c r="H26" s="208"/>
      <c r="I26" s="208"/>
      <c r="J26" s="208"/>
      <c r="K26" s="208"/>
      <c r="L26" s="208"/>
      <c r="M26" s="208"/>
      <c r="N26" s="208"/>
      <c r="O26" s="208"/>
      <c r="P26" s="208"/>
      <c r="Q26" s="208"/>
      <c r="R26" s="208"/>
      <c r="S26" s="208"/>
      <c r="T26" s="208"/>
    </row>
    <row r="27" spans="1:20" ht="15.75" x14ac:dyDescent="0.4">
      <c r="A27" s="208"/>
      <c r="B27" s="208"/>
      <c r="C27" s="208"/>
      <c r="D27" s="208"/>
      <c r="E27" s="208"/>
      <c r="F27" s="208"/>
      <c r="G27" s="208"/>
      <c r="H27" s="208"/>
      <c r="I27" s="208"/>
      <c r="J27" s="208"/>
      <c r="K27" s="208"/>
      <c r="L27" s="208"/>
      <c r="M27" s="208"/>
      <c r="N27" s="208"/>
      <c r="O27" s="208"/>
      <c r="P27" s="208"/>
      <c r="Q27" s="208"/>
      <c r="R27" s="208"/>
      <c r="S27" s="208"/>
      <c r="T27" s="208"/>
    </row>
    <row r="28" spans="1:20" ht="15.75" x14ac:dyDescent="0.4">
      <c r="A28" s="208"/>
      <c r="B28" s="208"/>
      <c r="C28" s="208"/>
      <c r="D28" s="208"/>
      <c r="E28" s="208"/>
      <c r="F28" s="208"/>
      <c r="G28" s="208"/>
      <c r="H28" s="208"/>
      <c r="I28" s="208"/>
      <c r="J28" s="208"/>
      <c r="K28" s="208"/>
      <c r="L28" s="208"/>
      <c r="M28" s="208"/>
      <c r="N28" s="208"/>
      <c r="O28" s="208"/>
      <c r="P28" s="208"/>
      <c r="Q28" s="208"/>
      <c r="R28" s="208"/>
      <c r="S28" s="208"/>
      <c r="T28" s="208"/>
    </row>
    <row r="29" spans="1:20" ht="15.75" x14ac:dyDescent="0.4">
      <c r="A29" s="208"/>
      <c r="B29" s="208"/>
      <c r="C29" s="208"/>
      <c r="D29" s="208"/>
      <c r="E29" s="208"/>
      <c r="F29" s="208"/>
      <c r="G29" s="208"/>
      <c r="H29" s="208"/>
      <c r="I29" s="208"/>
      <c r="J29" s="208"/>
      <c r="K29" s="208"/>
      <c r="L29" s="208"/>
      <c r="M29" s="208"/>
      <c r="N29" s="208"/>
      <c r="O29" s="208"/>
      <c r="P29" s="208"/>
      <c r="Q29" s="208"/>
      <c r="R29" s="208"/>
      <c r="S29" s="208"/>
      <c r="T29" s="208"/>
    </row>
    <row r="30" spans="1:20" ht="15.75" x14ac:dyDescent="0.4">
      <c r="A30" s="208"/>
      <c r="B30" s="208"/>
      <c r="C30" s="208"/>
      <c r="D30" s="208"/>
      <c r="E30" s="208"/>
      <c r="F30" s="208"/>
      <c r="G30" s="208"/>
      <c r="H30" s="208"/>
      <c r="I30" s="208"/>
      <c r="J30" s="208"/>
      <c r="K30" s="208"/>
      <c r="L30" s="208"/>
      <c r="M30" s="208"/>
      <c r="N30" s="208"/>
      <c r="O30" s="208"/>
      <c r="P30" s="208"/>
      <c r="Q30" s="208"/>
      <c r="R30" s="208"/>
      <c r="S30" s="208"/>
      <c r="T30" s="208"/>
    </row>
    <row r="31" spans="1:20" ht="15.75" x14ac:dyDescent="0.4">
      <c r="A31" s="208"/>
      <c r="B31" s="208"/>
      <c r="C31" s="208"/>
      <c r="D31" s="208"/>
      <c r="E31" s="208"/>
      <c r="F31" s="208"/>
      <c r="G31" s="208"/>
      <c r="H31" s="208"/>
      <c r="I31" s="208"/>
      <c r="J31" s="208"/>
      <c r="K31" s="208"/>
      <c r="L31" s="208"/>
      <c r="M31" s="208"/>
      <c r="N31" s="208"/>
      <c r="O31" s="208"/>
      <c r="P31" s="208"/>
      <c r="Q31" s="208"/>
      <c r="R31" s="208"/>
      <c r="S31" s="208"/>
      <c r="T31" s="208"/>
    </row>
    <row r="32" spans="1:20" ht="15.75" x14ac:dyDescent="0.4">
      <c r="A32" s="208"/>
      <c r="B32" s="208"/>
      <c r="C32" s="208"/>
      <c r="D32" s="208"/>
      <c r="E32" s="208"/>
      <c r="F32" s="208"/>
      <c r="G32" s="208"/>
      <c r="H32" s="208"/>
      <c r="I32" s="208"/>
      <c r="J32" s="208"/>
      <c r="K32" s="208"/>
      <c r="L32" s="208"/>
      <c r="M32" s="208"/>
      <c r="N32" s="208"/>
      <c r="O32" s="208"/>
      <c r="P32" s="208"/>
      <c r="Q32" s="208"/>
      <c r="R32" s="208"/>
      <c r="S32" s="208"/>
      <c r="T32" s="208"/>
    </row>
    <row r="33" spans="1:20" ht="15.75" x14ac:dyDescent="0.4">
      <c r="A33" s="208"/>
      <c r="B33" s="208"/>
      <c r="C33" s="208"/>
      <c r="D33" s="208"/>
      <c r="E33" s="208"/>
      <c r="F33" s="208"/>
      <c r="G33" s="208"/>
      <c r="H33" s="208"/>
      <c r="I33" s="208"/>
      <c r="J33" s="208"/>
      <c r="K33" s="208"/>
      <c r="L33" s="208"/>
      <c r="M33" s="208"/>
      <c r="N33" s="208"/>
      <c r="O33" s="208"/>
      <c r="P33" s="208"/>
      <c r="Q33" s="208"/>
      <c r="R33" s="208"/>
      <c r="S33" s="208"/>
      <c r="T33" s="208"/>
    </row>
    <row r="34" spans="1:20" ht="15.75" x14ac:dyDescent="0.4">
      <c r="A34" s="208"/>
      <c r="B34" s="208"/>
      <c r="C34" s="208"/>
      <c r="D34" s="208"/>
      <c r="E34" s="208"/>
      <c r="F34" s="208"/>
      <c r="G34" s="208"/>
      <c r="H34" s="208"/>
      <c r="I34" s="208"/>
      <c r="J34" s="208"/>
      <c r="K34" s="208"/>
      <c r="L34" s="208"/>
      <c r="M34" s="208"/>
      <c r="N34" s="208"/>
      <c r="O34" s="208"/>
      <c r="P34" s="208"/>
      <c r="Q34" s="208"/>
      <c r="R34" s="208"/>
      <c r="S34" s="208"/>
      <c r="T34" s="208"/>
    </row>
    <row r="35" spans="1:20" ht="15.75" x14ac:dyDescent="0.4">
      <c r="A35" s="208"/>
      <c r="B35" s="208"/>
      <c r="C35" s="208"/>
      <c r="D35" s="208"/>
      <c r="E35" s="208"/>
      <c r="F35" s="208"/>
      <c r="G35" s="208"/>
      <c r="H35" s="208"/>
      <c r="I35" s="208"/>
      <c r="J35" s="208"/>
      <c r="K35" s="208"/>
      <c r="L35" s="208"/>
      <c r="M35" s="208"/>
      <c r="N35" s="208"/>
      <c r="O35" s="208"/>
      <c r="P35" s="208"/>
      <c r="Q35" s="208"/>
      <c r="R35" s="208"/>
      <c r="S35" s="208"/>
      <c r="T35" s="208"/>
    </row>
    <row r="36" spans="1:20" ht="15.75" x14ac:dyDescent="0.4">
      <c r="A36" s="208"/>
      <c r="B36" s="208"/>
      <c r="C36" s="208"/>
      <c r="D36" s="208"/>
      <c r="E36" s="208"/>
      <c r="F36" s="208"/>
      <c r="G36" s="208"/>
      <c r="H36" s="208"/>
      <c r="I36" s="208"/>
      <c r="J36" s="208"/>
      <c r="K36" s="208"/>
      <c r="L36" s="208"/>
      <c r="M36" s="208"/>
      <c r="N36" s="208"/>
      <c r="O36" s="208"/>
      <c r="P36" s="208"/>
      <c r="Q36" s="208"/>
      <c r="R36" s="208"/>
      <c r="S36" s="208"/>
      <c r="T36" s="208"/>
    </row>
    <row r="37" spans="1:20" ht="15.75" x14ac:dyDescent="0.4">
      <c r="A37" s="208"/>
      <c r="B37" s="208"/>
      <c r="C37" s="208"/>
      <c r="D37" s="208"/>
      <c r="E37" s="208"/>
      <c r="F37" s="208"/>
      <c r="G37" s="208"/>
      <c r="H37" s="208"/>
      <c r="I37" s="208"/>
      <c r="J37" s="208"/>
      <c r="K37" s="208"/>
      <c r="L37" s="208"/>
      <c r="M37" s="208"/>
      <c r="N37" s="208"/>
      <c r="O37" s="208"/>
      <c r="P37" s="208"/>
      <c r="Q37" s="208"/>
      <c r="R37" s="208"/>
      <c r="S37" s="208"/>
      <c r="T37" s="208"/>
    </row>
    <row r="38" spans="1:20" ht="15.75" x14ac:dyDescent="0.4">
      <c r="A38" s="208"/>
      <c r="B38" s="208"/>
      <c r="C38" s="208"/>
      <c r="D38" s="208"/>
      <c r="E38" s="208"/>
      <c r="F38" s="208"/>
      <c r="G38" s="208"/>
      <c r="H38" s="208"/>
      <c r="I38" s="208"/>
      <c r="J38" s="208"/>
      <c r="K38" s="208"/>
      <c r="L38" s="208"/>
      <c r="M38" s="208"/>
      <c r="N38" s="208"/>
      <c r="O38" s="208"/>
      <c r="P38" s="208"/>
      <c r="Q38" s="208"/>
      <c r="R38" s="208"/>
      <c r="S38" s="208"/>
      <c r="T38" s="208"/>
    </row>
    <row r="39" spans="1:20" ht="15.75" x14ac:dyDescent="0.4">
      <c r="A39" s="208"/>
      <c r="B39" s="208"/>
      <c r="C39" s="208"/>
      <c r="D39" s="208"/>
      <c r="E39" s="208"/>
      <c r="F39" s="208"/>
      <c r="G39" s="208"/>
      <c r="H39" s="208"/>
      <c r="I39" s="208"/>
      <c r="J39" s="208"/>
      <c r="K39" s="208"/>
      <c r="L39" s="208"/>
      <c r="M39" s="208"/>
      <c r="N39" s="208"/>
      <c r="O39" s="208"/>
      <c r="P39" s="208"/>
      <c r="Q39" s="208"/>
      <c r="R39" s="208"/>
      <c r="S39" s="208"/>
      <c r="T39" s="208"/>
    </row>
    <row r="40" spans="1:20" ht="15.75" x14ac:dyDescent="0.4">
      <c r="A40" s="208"/>
      <c r="B40" s="208"/>
      <c r="C40" s="208"/>
      <c r="D40" s="208"/>
      <c r="E40" s="208"/>
      <c r="F40" s="208"/>
      <c r="G40" s="208"/>
      <c r="H40" s="208"/>
      <c r="I40" s="208"/>
      <c r="J40" s="208"/>
      <c r="K40" s="208"/>
      <c r="L40" s="208"/>
      <c r="M40" s="208"/>
      <c r="N40" s="208"/>
      <c r="O40" s="208"/>
      <c r="P40" s="208"/>
      <c r="Q40" s="208"/>
      <c r="R40" s="208"/>
      <c r="S40" s="208"/>
      <c r="T40" s="208"/>
    </row>
    <row r="41" spans="1:20" ht="15.75" x14ac:dyDescent="0.4">
      <c r="A41" s="208"/>
      <c r="B41" s="208"/>
      <c r="C41" s="208"/>
      <c r="D41" s="208"/>
      <c r="E41" s="208"/>
      <c r="F41" s="208"/>
      <c r="G41" s="208"/>
      <c r="H41" s="208"/>
      <c r="I41" s="208"/>
      <c r="J41" s="208"/>
      <c r="K41" s="208"/>
      <c r="L41" s="208"/>
      <c r="M41" s="208"/>
      <c r="N41" s="208"/>
      <c r="O41" s="208"/>
      <c r="P41" s="208"/>
      <c r="Q41" s="208"/>
      <c r="R41" s="208"/>
      <c r="S41" s="208"/>
      <c r="T41" s="208"/>
    </row>
    <row r="42" spans="1:20" ht="15.75" x14ac:dyDescent="0.4">
      <c r="A42" s="208"/>
      <c r="B42" s="208"/>
      <c r="C42" s="208"/>
      <c r="D42" s="208"/>
      <c r="E42" s="208"/>
      <c r="F42" s="208"/>
      <c r="G42" s="208"/>
      <c r="H42" s="208"/>
      <c r="I42" s="208"/>
      <c r="J42" s="208"/>
      <c r="K42" s="208"/>
      <c r="L42" s="208"/>
      <c r="M42" s="208"/>
      <c r="N42" s="208"/>
      <c r="O42" s="208"/>
      <c r="P42" s="208"/>
      <c r="Q42" s="208"/>
      <c r="R42" s="208"/>
      <c r="S42" s="208"/>
      <c r="T42" s="208"/>
    </row>
    <row r="43" spans="1:20" ht="15.75" x14ac:dyDescent="0.4">
      <c r="A43" s="208"/>
      <c r="B43" s="208"/>
      <c r="C43" s="208"/>
      <c r="D43" s="208"/>
      <c r="E43" s="208"/>
      <c r="F43" s="208"/>
      <c r="G43" s="208"/>
      <c r="H43" s="208"/>
      <c r="I43" s="208"/>
      <c r="J43" s="208"/>
      <c r="K43" s="208"/>
      <c r="L43" s="208"/>
      <c r="M43" s="208"/>
      <c r="N43" s="208"/>
      <c r="O43" s="208"/>
      <c r="P43" s="208"/>
      <c r="Q43" s="208"/>
      <c r="R43" s="208"/>
      <c r="S43" s="208"/>
      <c r="T43" s="208"/>
    </row>
    <row r="44" spans="1:20" ht="15.75" x14ac:dyDescent="0.4">
      <c r="A44" s="208"/>
      <c r="B44" s="208"/>
      <c r="C44" s="208"/>
      <c r="D44" s="208"/>
      <c r="E44" s="208"/>
      <c r="F44" s="208"/>
      <c r="G44" s="208"/>
      <c r="H44" s="208"/>
      <c r="I44" s="208"/>
      <c r="J44" s="208"/>
      <c r="K44" s="208"/>
      <c r="L44" s="208"/>
      <c r="M44" s="208"/>
      <c r="N44" s="208"/>
      <c r="O44" s="208"/>
      <c r="P44" s="208"/>
      <c r="Q44" s="208"/>
      <c r="R44" s="208"/>
      <c r="S44" s="208"/>
      <c r="T44" s="208"/>
    </row>
    <row r="45" spans="1:20" ht="15.75" x14ac:dyDescent="0.4">
      <c r="A45" s="208"/>
      <c r="B45" s="208"/>
      <c r="C45" s="208"/>
      <c r="D45" s="208"/>
      <c r="E45" s="208"/>
      <c r="F45" s="208"/>
      <c r="G45" s="208"/>
      <c r="H45" s="208"/>
      <c r="I45" s="208"/>
      <c r="J45" s="208"/>
      <c r="K45" s="208"/>
      <c r="L45" s="208"/>
      <c r="M45" s="208"/>
      <c r="N45" s="208"/>
      <c r="O45" s="208"/>
      <c r="P45" s="208"/>
      <c r="Q45" s="208"/>
      <c r="R45" s="208"/>
      <c r="S45" s="208"/>
      <c r="T45" s="208"/>
    </row>
    <row r="46" spans="1:20" ht="15.75" x14ac:dyDescent="0.4">
      <c r="A46" s="208"/>
      <c r="B46" s="208"/>
      <c r="C46" s="208"/>
      <c r="D46" s="208"/>
      <c r="E46" s="208"/>
      <c r="F46" s="208"/>
      <c r="G46" s="208"/>
      <c r="H46" s="208"/>
      <c r="I46" s="208"/>
      <c r="J46" s="208"/>
      <c r="K46" s="208"/>
      <c r="L46" s="208"/>
      <c r="M46" s="208"/>
      <c r="N46" s="208"/>
      <c r="O46" s="208"/>
      <c r="P46" s="208"/>
      <c r="Q46" s="208"/>
      <c r="R46" s="208"/>
      <c r="S46" s="208"/>
      <c r="T46" s="208"/>
    </row>
    <row r="47" spans="1:20" ht="15.75" x14ac:dyDescent="0.4">
      <c r="A47" s="208"/>
      <c r="B47" s="208"/>
      <c r="C47" s="208"/>
      <c r="D47" s="208"/>
      <c r="E47" s="208"/>
      <c r="F47" s="208"/>
      <c r="G47" s="208"/>
      <c r="H47" s="208"/>
      <c r="I47" s="208"/>
      <c r="J47" s="208"/>
      <c r="K47" s="208"/>
      <c r="L47" s="208"/>
      <c r="M47" s="208"/>
      <c r="N47" s="208"/>
      <c r="O47" s="208"/>
      <c r="P47" s="208"/>
      <c r="Q47" s="208"/>
      <c r="R47" s="208"/>
      <c r="S47" s="208"/>
      <c r="T47" s="208"/>
    </row>
    <row r="48" spans="1:20" ht="15.75" x14ac:dyDescent="0.4">
      <c r="A48" s="208"/>
      <c r="B48" s="208"/>
      <c r="C48" s="208"/>
      <c r="D48" s="208"/>
      <c r="E48" s="208"/>
      <c r="F48" s="208"/>
      <c r="G48" s="208"/>
      <c r="H48" s="208"/>
      <c r="I48" s="208"/>
      <c r="J48" s="208"/>
      <c r="K48" s="208"/>
      <c r="L48" s="208"/>
      <c r="M48" s="208"/>
      <c r="N48" s="208"/>
      <c r="O48" s="208"/>
      <c r="P48" s="208"/>
      <c r="Q48" s="208"/>
      <c r="R48" s="208"/>
      <c r="S48" s="208"/>
      <c r="T48" s="208"/>
    </row>
    <row r="49" spans="1:20" ht="15.75" x14ac:dyDescent="0.4">
      <c r="A49" s="208"/>
      <c r="B49" s="208"/>
      <c r="C49" s="208"/>
      <c r="D49" s="208"/>
      <c r="E49" s="208"/>
      <c r="F49" s="208"/>
      <c r="G49" s="208"/>
      <c r="H49" s="208"/>
      <c r="I49" s="208"/>
      <c r="J49" s="208"/>
      <c r="K49" s="208"/>
      <c r="L49" s="208"/>
      <c r="M49" s="208"/>
      <c r="N49" s="208"/>
      <c r="O49" s="208"/>
      <c r="P49" s="208"/>
      <c r="Q49" s="208"/>
      <c r="R49" s="208"/>
      <c r="S49" s="208"/>
      <c r="T49" s="208"/>
    </row>
    <row r="50" spans="1:20" ht="15.75" x14ac:dyDescent="0.4">
      <c r="A50" s="208"/>
      <c r="B50" s="208"/>
      <c r="C50" s="208"/>
      <c r="D50" s="208"/>
      <c r="E50" s="208"/>
      <c r="F50" s="208"/>
      <c r="G50" s="208"/>
      <c r="H50" s="208"/>
      <c r="I50" s="208"/>
      <c r="J50" s="208"/>
      <c r="K50" s="208"/>
      <c r="L50" s="208"/>
      <c r="M50" s="208"/>
      <c r="N50" s="208"/>
      <c r="O50" s="208"/>
      <c r="P50" s="208"/>
      <c r="Q50" s="208"/>
      <c r="R50" s="208"/>
      <c r="S50" s="208"/>
      <c r="T50" s="208"/>
    </row>
    <row r="51" spans="1:20" ht="15.75" x14ac:dyDescent="0.4">
      <c r="A51" s="208"/>
      <c r="B51" s="208"/>
      <c r="C51" s="208"/>
      <c r="D51" s="208"/>
      <c r="E51" s="208"/>
      <c r="F51" s="208"/>
      <c r="G51" s="208"/>
      <c r="H51" s="208"/>
      <c r="I51" s="208"/>
      <c r="J51" s="208"/>
      <c r="K51" s="208"/>
      <c r="L51" s="208"/>
      <c r="M51" s="208"/>
      <c r="N51" s="208"/>
      <c r="O51" s="208"/>
      <c r="P51" s="208"/>
      <c r="Q51" s="208"/>
      <c r="R51" s="208"/>
      <c r="S51" s="208"/>
      <c r="T51" s="208"/>
    </row>
    <row r="52" spans="1:20" ht="15.75" x14ac:dyDescent="0.4">
      <c r="A52" s="208"/>
      <c r="B52" s="208"/>
      <c r="C52" s="208"/>
      <c r="D52" s="208"/>
      <c r="E52" s="208"/>
      <c r="F52" s="208"/>
      <c r="G52" s="208"/>
      <c r="H52" s="208"/>
      <c r="I52" s="208"/>
      <c r="J52" s="208"/>
      <c r="K52" s="208"/>
      <c r="L52" s="208"/>
      <c r="M52" s="208"/>
      <c r="N52" s="208"/>
      <c r="O52" s="208"/>
      <c r="P52" s="208"/>
      <c r="Q52" s="208"/>
      <c r="R52" s="208"/>
      <c r="S52" s="208"/>
      <c r="T52" s="208"/>
    </row>
    <row r="53" spans="1:20" ht="15.75" x14ac:dyDescent="0.4">
      <c r="A53" s="208"/>
      <c r="B53" s="208"/>
      <c r="C53" s="208"/>
      <c r="D53" s="208"/>
      <c r="E53" s="208"/>
      <c r="F53" s="208"/>
      <c r="G53" s="208"/>
      <c r="H53" s="208"/>
      <c r="I53" s="208"/>
      <c r="J53" s="208"/>
      <c r="K53" s="208"/>
      <c r="L53" s="208"/>
      <c r="M53" s="208"/>
      <c r="N53" s="208"/>
      <c r="O53" s="208"/>
      <c r="P53" s="208"/>
      <c r="Q53" s="208"/>
      <c r="R53" s="208"/>
      <c r="S53" s="208"/>
      <c r="T53" s="208"/>
    </row>
    <row r="54" spans="1:20" ht="15.75" x14ac:dyDescent="0.4">
      <c r="A54" s="208"/>
      <c r="B54" s="208"/>
      <c r="C54" s="208"/>
      <c r="D54" s="208"/>
      <c r="E54" s="208"/>
      <c r="F54" s="208"/>
      <c r="G54" s="208"/>
      <c r="H54" s="208"/>
      <c r="I54" s="208"/>
      <c r="J54" s="208"/>
      <c r="K54" s="208"/>
      <c r="L54" s="208"/>
      <c r="M54" s="208"/>
      <c r="N54" s="208"/>
      <c r="O54" s="208"/>
      <c r="P54" s="208"/>
      <c r="Q54" s="208"/>
      <c r="R54" s="208"/>
      <c r="S54" s="208"/>
      <c r="T54" s="208"/>
    </row>
    <row r="55" spans="1:20" ht="15.75" x14ac:dyDescent="0.4">
      <c r="A55" s="208"/>
      <c r="B55" s="208"/>
      <c r="C55" s="208"/>
      <c r="D55" s="208"/>
      <c r="E55" s="208"/>
      <c r="F55" s="208"/>
      <c r="G55" s="208"/>
      <c r="H55" s="208"/>
      <c r="I55" s="208"/>
      <c r="J55" s="208"/>
      <c r="K55" s="208"/>
      <c r="L55" s="208"/>
      <c r="M55" s="208"/>
      <c r="N55" s="208"/>
      <c r="O55" s="208"/>
      <c r="P55" s="208"/>
      <c r="Q55" s="208"/>
      <c r="R55" s="208"/>
      <c r="S55" s="208"/>
      <c r="T55" s="208"/>
    </row>
    <row r="56" spans="1:20" ht="15.75" x14ac:dyDescent="0.4">
      <c r="A56" s="208"/>
      <c r="B56" s="208"/>
      <c r="C56" s="208"/>
      <c r="D56" s="208"/>
      <c r="E56" s="208"/>
      <c r="F56" s="208"/>
      <c r="G56" s="208"/>
      <c r="H56" s="208"/>
      <c r="I56" s="208"/>
      <c r="J56" s="208"/>
      <c r="K56" s="208"/>
      <c r="L56" s="208"/>
      <c r="M56" s="208"/>
      <c r="N56" s="208"/>
      <c r="O56" s="208"/>
      <c r="P56" s="208"/>
      <c r="Q56" s="208"/>
      <c r="R56" s="208"/>
      <c r="S56" s="208"/>
      <c r="T56" s="208"/>
    </row>
  </sheetData>
  <mergeCells count="4">
    <mergeCell ref="A1:H1"/>
    <mergeCell ref="A2:H2"/>
    <mergeCell ref="A3:H3"/>
    <mergeCell ref="A5:E5"/>
  </mergeCells>
  <phoneticPr fontId="11" type="noConversion"/>
  <pageMargins left="0.7" right="0.7" top="0.75" bottom="0.75" header="0.3" footer="0.3"/>
  <pageSetup paperSize="9" scale="56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  <pageSetUpPr fitToPage="1"/>
  </sheetPr>
  <dimension ref="A1:M13"/>
  <sheetViews>
    <sheetView rightToLeft="1" view="pageBreakPreview" zoomScale="115" zoomScaleNormal="100" zoomScaleSheetLayoutView="115" workbookViewId="0">
      <selection activeCell="M14" sqref="M14"/>
    </sheetView>
  </sheetViews>
  <sheetFormatPr defaultRowHeight="22.5" customHeight="1" x14ac:dyDescent="0.45"/>
  <cols>
    <col min="1" max="1" width="39" style="16" customWidth="1"/>
    <col min="2" max="2" width="0.85546875" style="16" customWidth="1"/>
    <col min="3" max="3" width="21.28515625" style="9" customWidth="1"/>
    <col min="4" max="4" width="0.85546875" style="9" customWidth="1"/>
    <col min="5" max="5" width="21.28515625" style="9" customWidth="1"/>
    <col min="6" max="6" width="0.85546875" style="9" customWidth="1"/>
    <col min="7" max="7" width="21.28515625" style="9" customWidth="1"/>
    <col min="8" max="8" width="0.85546875" style="9" customWidth="1"/>
    <col min="9" max="9" width="21.28515625" style="9" customWidth="1"/>
    <col min="10" max="10" width="0.85546875" style="9" customWidth="1"/>
    <col min="11" max="11" width="21.28515625" style="9" customWidth="1"/>
    <col min="12" max="12" width="0.85546875" style="9" customWidth="1"/>
    <col min="13" max="13" width="21.28515625" style="9" customWidth="1"/>
    <col min="14" max="14" width="0.28515625" style="16" customWidth="1"/>
    <col min="15" max="15" width="9.140625" style="16"/>
    <col min="16" max="16" width="21.7109375" style="16" bestFit="1" customWidth="1"/>
    <col min="17" max="16384" width="9.140625" style="16"/>
  </cols>
  <sheetData>
    <row r="1" spans="1:13" ht="22.5" customHeight="1" x14ac:dyDescent="0.45">
      <c r="A1" s="227" t="s">
        <v>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</row>
    <row r="2" spans="1:13" ht="22.5" customHeight="1" x14ac:dyDescent="0.45">
      <c r="A2" s="227" t="s">
        <v>42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ht="22.5" customHeight="1" x14ac:dyDescent="0.45">
      <c r="A3" s="227" t="str">
        <f>سهام!A3</f>
        <v>برای ماه منتهی به 1405/05/31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5" spans="1:13" ht="22.5" customHeight="1" x14ac:dyDescent="0.45">
      <c r="A5" s="253" t="s">
        <v>72</v>
      </c>
      <c r="B5" s="253"/>
      <c r="C5" s="253"/>
      <c r="D5" s="253"/>
      <c r="E5" s="253"/>
      <c r="F5" s="253"/>
      <c r="G5" s="253"/>
      <c r="H5" s="253"/>
      <c r="I5" s="253"/>
      <c r="J5" s="253"/>
      <c r="K5" s="253"/>
      <c r="L5" s="253"/>
      <c r="M5" s="253"/>
    </row>
    <row r="6" spans="1:13" ht="22.5" customHeight="1" x14ac:dyDescent="0.45">
      <c r="A6" s="256" t="s">
        <v>43</v>
      </c>
      <c r="C6" s="256" t="str">
        <f>'صورت وضعیت'!B23</f>
        <v>طی مرداد ماه</v>
      </c>
      <c r="D6" s="256"/>
      <c r="E6" s="256"/>
      <c r="F6" s="256"/>
      <c r="G6" s="256"/>
      <c r="I6" s="256" t="str">
        <f>'صورت وضعیت'!B24</f>
        <v>از ابتدای سال مالی تا پایان مرداد ماه 1405</v>
      </c>
      <c r="J6" s="256"/>
      <c r="K6" s="256"/>
      <c r="L6" s="256"/>
      <c r="M6" s="256"/>
    </row>
    <row r="7" spans="1:13" ht="22.5" customHeight="1" x14ac:dyDescent="0.45">
      <c r="A7" s="256"/>
      <c r="C7" s="6" t="s">
        <v>70</v>
      </c>
      <c r="D7" s="66"/>
      <c r="E7" s="6" t="s">
        <v>67</v>
      </c>
      <c r="F7" s="66"/>
      <c r="G7" s="6" t="s">
        <v>71</v>
      </c>
      <c r="I7" s="6" t="s">
        <v>70</v>
      </c>
      <c r="J7" s="66"/>
      <c r="K7" s="6" t="s">
        <v>67</v>
      </c>
      <c r="L7" s="66"/>
      <c r="M7" s="6" t="s">
        <v>71</v>
      </c>
    </row>
    <row r="8" spans="1:13" ht="22.5" customHeight="1" x14ac:dyDescent="0.45">
      <c r="A8" s="18"/>
      <c r="C8" s="52" t="s">
        <v>120</v>
      </c>
      <c r="D8" s="12"/>
      <c r="E8" s="52" t="s">
        <v>120</v>
      </c>
      <c r="F8" s="12"/>
      <c r="G8" s="52" t="s">
        <v>120</v>
      </c>
      <c r="I8" s="52" t="s">
        <v>120</v>
      </c>
      <c r="J8" s="12"/>
      <c r="K8" s="52" t="s">
        <v>120</v>
      </c>
      <c r="L8" s="12"/>
      <c r="M8" s="52" t="s">
        <v>120</v>
      </c>
    </row>
    <row r="9" spans="1:13" ht="22.5" customHeight="1" x14ac:dyDescent="0.45">
      <c r="A9" s="76" t="s">
        <v>121</v>
      </c>
      <c r="C9" s="30">
        <v>3241035547540</v>
      </c>
      <c r="D9" s="30"/>
      <c r="E9" s="9">
        <v>-2599471958</v>
      </c>
      <c r="F9" s="30"/>
      <c r="G9" s="30">
        <f>C9+E9</f>
        <v>3238436075582</v>
      </c>
      <c r="H9" s="30"/>
      <c r="I9" s="30">
        <v>17502903385506</v>
      </c>
      <c r="J9" s="30"/>
      <c r="K9" s="9">
        <v>-12671237408</v>
      </c>
      <c r="L9" s="30"/>
      <c r="M9" s="12">
        <f>I9+K9</f>
        <v>17490232148098</v>
      </c>
    </row>
    <row r="10" spans="1:13" ht="22.5" customHeight="1" x14ac:dyDescent="0.45">
      <c r="A10" s="32" t="s">
        <v>143</v>
      </c>
      <c r="C10" s="75">
        <f>SUM(C9)</f>
        <v>3241035547540</v>
      </c>
      <c r="D10" s="30"/>
      <c r="E10" s="75">
        <f>SUM(E9)</f>
        <v>-2599471958</v>
      </c>
      <c r="F10" s="30"/>
      <c r="G10" s="75">
        <f>SUM(G9)</f>
        <v>3238436075582</v>
      </c>
      <c r="H10" s="30"/>
      <c r="I10" s="75">
        <f>SUM(I9)</f>
        <v>17502903385506</v>
      </c>
      <c r="J10" s="30"/>
      <c r="K10" s="75">
        <f>SUM(K9)</f>
        <v>-12671237408</v>
      </c>
      <c r="L10" s="30"/>
      <c r="M10" s="75">
        <f>SUM(M9)</f>
        <v>17490232148098</v>
      </c>
    </row>
    <row r="11" spans="1:13" ht="22.5" customHeight="1" x14ac:dyDescent="0.45"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</row>
    <row r="12" spans="1:13" ht="22.5" customHeight="1" x14ac:dyDescent="0.45">
      <c r="C12" s="9">
        <v>3241035547540</v>
      </c>
      <c r="E12" s="9">
        <v>-2599471958</v>
      </c>
      <c r="G12" s="9">
        <f>'درآمد سپرده و گواهی سپرده بانکی'!C9</f>
        <v>3238436075582</v>
      </c>
      <c r="I12" s="9">
        <v>17502903385506</v>
      </c>
      <c r="K12" s="9">
        <v>-12671237408</v>
      </c>
      <c r="M12" s="9">
        <f>'درآمد سپرده و گواهی سپرده بانکی'!G9</f>
        <v>17490232148098</v>
      </c>
    </row>
    <row r="13" spans="1:13" ht="22.5" customHeight="1" x14ac:dyDescent="0.45">
      <c r="C13" s="9">
        <f>C10-C12</f>
        <v>0</v>
      </c>
      <c r="E13" s="9">
        <f>E10-E12</f>
        <v>0</v>
      </c>
      <c r="G13" s="9">
        <f>G10-G12</f>
        <v>0</v>
      </c>
      <c r="I13" s="9">
        <f>I10-I12</f>
        <v>0</v>
      </c>
      <c r="K13" s="9">
        <f>K10-K12</f>
        <v>0</v>
      </c>
      <c r="M13" s="9">
        <f>M10-M12</f>
        <v>0</v>
      </c>
    </row>
  </sheetData>
  <sortState xmlns:xlrd2="http://schemas.microsoft.com/office/spreadsheetml/2017/richdata2" ref="A9:M9">
    <sortCondition descending="1" ref="M9"/>
  </sortState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scale="82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  <pageSetUpPr fitToPage="1"/>
  </sheetPr>
  <dimension ref="A1:T30"/>
  <sheetViews>
    <sheetView rightToLeft="1" view="pageBreakPreview" zoomScale="85" zoomScaleNormal="100" zoomScaleSheetLayoutView="85" workbookViewId="0">
      <selection activeCell="Q21" sqref="Q21"/>
    </sheetView>
  </sheetViews>
  <sheetFormatPr defaultRowHeight="18.75" x14ac:dyDescent="0.45"/>
  <cols>
    <col min="1" max="1" width="40.7109375" style="16" bestFit="1" customWidth="1"/>
    <col min="2" max="2" width="0.85546875" style="16" customWidth="1"/>
    <col min="3" max="3" width="13.85546875" style="9" bestFit="1" customWidth="1"/>
    <col min="4" max="4" width="0.85546875" style="9" customWidth="1"/>
    <col min="5" max="5" width="20.85546875" style="9" bestFit="1" customWidth="1"/>
    <col min="6" max="6" width="0.85546875" style="9" customWidth="1"/>
    <col min="7" max="7" width="20.42578125" style="9" bestFit="1" customWidth="1"/>
    <col min="8" max="8" width="0.85546875" style="9" customWidth="1"/>
    <col min="9" max="9" width="18.42578125" style="9" customWidth="1"/>
    <col min="10" max="10" width="0.85546875" style="9" customWidth="1"/>
    <col min="11" max="11" width="24.85546875" style="9" bestFit="1" customWidth="1"/>
    <col min="12" max="12" width="0.85546875" style="9" customWidth="1"/>
    <col min="13" max="13" width="21" style="9" bestFit="1" customWidth="1"/>
    <col min="14" max="14" width="0.85546875" style="9" customWidth="1"/>
    <col min="15" max="15" width="24.7109375" style="9" customWidth="1"/>
    <col min="16" max="16" width="0.85546875" style="9" customWidth="1"/>
    <col min="17" max="17" width="19.28515625" style="9" bestFit="1" customWidth="1"/>
    <col min="18" max="18" width="18" style="16" bestFit="1" customWidth="1"/>
    <col min="19" max="19" width="26" style="16" bestFit="1" customWidth="1"/>
    <col min="20" max="20" width="18.85546875" style="16" bestFit="1" customWidth="1"/>
    <col min="21" max="21" width="8.85546875" style="16" customWidth="1"/>
    <col min="22" max="34" width="9.140625" style="16" customWidth="1"/>
    <col min="35" max="35" width="20.7109375" style="16" bestFit="1" customWidth="1"/>
    <col min="36" max="36" width="16" style="16" bestFit="1" customWidth="1"/>
    <col min="37" max="16384" width="9.140625" style="16"/>
  </cols>
  <sheetData>
    <row r="1" spans="1:20" ht="21" x14ac:dyDescent="0.45">
      <c r="A1" s="227" t="s">
        <v>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</row>
    <row r="2" spans="1:20" ht="21" x14ac:dyDescent="0.45">
      <c r="A2" s="227" t="s">
        <v>42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</row>
    <row r="3" spans="1:20" ht="21" x14ac:dyDescent="0.45">
      <c r="A3" s="227" t="str">
        <f>سهام!A3</f>
        <v>برای ماه منتهی به 1405/05/31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</row>
    <row r="5" spans="1:20" ht="21" x14ac:dyDescent="0.45">
      <c r="A5" s="253" t="s">
        <v>73</v>
      </c>
      <c r="B5" s="253"/>
      <c r="C5" s="253"/>
      <c r="D5" s="253"/>
      <c r="E5" s="253"/>
      <c r="F5" s="253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7"/>
      <c r="S5" s="257"/>
    </row>
    <row r="6" spans="1:20" ht="21" x14ac:dyDescent="0.45">
      <c r="A6" s="224" t="s">
        <v>43</v>
      </c>
      <c r="C6" s="256" t="str">
        <f>'صورت وضعیت'!B23</f>
        <v>طی مرداد ماه</v>
      </c>
      <c r="D6" s="256"/>
      <c r="E6" s="256"/>
      <c r="F6" s="256"/>
      <c r="G6" s="256"/>
      <c r="H6" s="256"/>
      <c r="I6" s="256"/>
      <c r="K6" s="256" t="str">
        <f>'صورت وضعیت'!B24</f>
        <v>از ابتدای سال مالی تا پایان مرداد ماه 1405</v>
      </c>
      <c r="L6" s="256"/>
      <c r="M6" s="256"/>
      <c r="N6" s="256"/>
      <c r="O6" s="256"/>
      <c r="P6" s="256"/>
      <c r="Q6" s="256"/>
      <c r="R6" s="257"/>
      <c r="S6" s="257"/>
    </row>
    <row r="7" spans="1:20" ht="42" x14ac:dyDescent="0.45">
      <c r="A7" s="224"/>
      <c r="C7" s="6" t="s">
        <v>6</v>
      </c>
      <c r="D7" s="66"/>
      <c r="E7" s="6" t="s">
        <v>74</v>
      </c>
      <c r="F7" s="66"/>
      <c r="G7" s="6" t="s">
        <v>75</v>
      </c>
      <c r="H7" s="66"/>
      <c r="I7" s="6" t="s">
        <v>76</v>
      </c>
      <c r="K7" s="6" t="s">
        <v>6</v>
      </c>
      <c r="L7" s="66"/>
      <c r="M7" s="6" t="s">
        <v>74</v>
      </c>
      <c r="N7" s="66"/>
      <c r="O7" s="6" t="s">
        <v>75</v>
      </c>
      <c r="P7" s="66"/>
      <c r="Q7" s="6" t="s">
        <v>76</v>
      </c>
      <c r="R7" s="257"/>
      <c r="S7" s="257"/>
    </row>
    <row r="8" spans="1:20" ht="21" x14ac:dyDescent="0.55000000000000004">
      <c r="A8" s="108"/>
      <c r="C8" s="110"/>
      <c r="D8" s="12"/>
      <c r="E8" s="52" t="s">
        <v>120</v>
      </c>
      <c r="F8" s="12"/>
      <c r="G8" s="52" t="s">
        <v>120</v>
      </c>
      <c r="H8" s="12"/>
      <c r="I8" s="52" t="s">
        <v>120</v>
      </c>
      <c r="K8" s="110"/>
      <c r="L8" s="12"/>
      <c r="M8" s="52" t="s">
        <v>120</v>
      </c>
      <c r="N8" s="12"/>
      <c r="O8" s="52" t="s">
        <v>120</v>
      </c>
      <c r="P8" s="12"/>
      <c r="Q8" s="52" t="s">
        <v>120</v>
      </c>
      <c r="R8" s="130"/>
      <c r="S8" s="130"/>
    </row>
    <row r="9" spans="1:20" ht="21" x14ac:dyDescent="0.55000000000000004">
      <c r="A9" s="1" t="s">
        <v>160</v>
      </c>
      <c r="C9" s="30">
        <v>0</v>
      </c>
      <c r="D9" s="30"/>
      <c r="E9" s="30">
        <v>0</v>
      </c>
      <c r="F9" s="30"/>
      <c r="G9" s="30">
        <f>I9-E9</f>
        <v>0</v>
      </c>
      <c r="H9" s="30"/>
      <c r="I9" s="30">
        <v>0</v>
      </c>
      <c r="J9" s="30"/>
      <c r="K9" s="30">
        <v>89879</v>
      </c>
      <c r="L9" s="30"/>
      <c r="M9" s="30">
        <v>353065294688</v>
      </c>
      <c r="N9" s="30"/>
      <c r="O9" s="30">
        <f>Q9-M9</f>
        <v>-451006350712</v>
      </c>
      <c r="P9" s="30"/>
      <c r="Q9" s="30">
        <v>-97941056024</v>
      </c>
      <c r="R9" s="192"/>
      <c r="S9" s="192"/>
    </row>
    <row r="10" spans="1:20" ht="21" x14ac:dyDescent="0.55000000000000004">
      <c r="A10" s="1" t="s">
        <v>167</v>
      </c>
      <c r="C10" s="30">
        <v>0</v>
      </c>
      <c r="D10" s="30"/>
      <c r="E10" s="30">
        <v>0</v>
      </c>
      <c r="F10" s="30"/>
      <c r="G10" s="30">
        <f t="shared" ref="G10:G18" si="0">I10-E10</f>
        <v>0</v>
      </c>
      <c r="H10" s="30"/>
      <c r="I10" s="30">
        <v>0</v>
      </c>
      <c r="J10" s="30"/>
      <c r="K10" s="30">
        <v>990000</v>
      </c>
      <c r="L10" s="30"/>
      <c r="M10" s="30">
        <v>10282333337</v>
      </c>
      <c r="N10" s="30"/>
      <c r="O10" s="30">
        <f t="shared" ref="O10:O18" si="1">Q10-M10</f>
        <v>-9853526173</v>
      </c>
      <c r="P10" s="30"/>
      <c r="Q10" s="30">
        <v>428807164</v>
      </c>
      <c r="R10" s="192"/>
      <c r="S10" s="192"/>
    </row>
    <row r="11" spans="1:20" ht="21" x14ac:dyDescent="0.55000000000000004">
      <c r="A11" s="1" t="s">
        <v>113</v>
      </c>
      <c r="C11" s="30">
        <v>0</v>
      </c>
      <c r="D11" s="30"/>
      <c r="E11" s="30">
        <v>0</v>
      </c>
      <c r="F11" s="30"/>
      <c r="G11" s="30">
        <f t="shared" si="0"/>
        <v>0</v>
      </c>
      <c r="H11" s="30"/>
      <c r="I11" s="30">
        <v>0</v>
      </c>
      <c r="J11" s="30"/>
      <c r="K11" s="30">
        <v>121400000</v>
      </c>
      <c r="L11" s="30"/>
      <c r="M11" s="30">
        <v>837566047604</v>
      </c>
      <c r="N11" s="30"/>
      <c r="O11" s="30">
        <f t="shared" si="1"/>
        <v>-676835886314</v>
      </c>
      <c r="P11" s="30"/>
      <c r="Q11" s="30">
        <v>160730161290</v>
      </c>
      <c r="R11" s="192"/>
      <c r="S11" s="192"/>
    </row>
    <row r="12" spans="1:20" ht="21" x14ac:dyDescent="0.55000000000000004">
      <c r="A12" s="1" t="s">
        <v>198</v>
      </c>
      <c r="C12" s="30">
        <v>50489</v>
      </c>
      <c r="D12" s="30"/>
      <c r="E12" s="30">
        <v>44974862648</v>
      </c>
      <c r="F12" s="30"/>
      <c r="G12" s="30">
        <f t="shared" si="0"/>
        <v>-43567182003</v>
      </c>
      <c r="H12" s="30"/>
      <c r="I12" s="30">
        <v>1407680645</v>
      </c>
      <c r="J12" s="30"/>
      <c r="K12" s="30">
        <v>50489</v>
      </c>
      <c r="L12" s="30"/>
      <c r="M12" s="30">
        <v>44974862648</v>
      </c>
      <c r="N12" s="30"/>
      <c r="O12" s="30">
        <f t="shared" si="1"/>
        <v>-43567182003</v>
      </c>
      <c r="P12" s="30"/>
      <c r="Q12" s="30">
        <v>1407680645</v>
      </c>
      <c r="R12" s="149"/>
      <c r="S12" s="149"/>
      <c r="T12" s="9"/>
    </row>
    <row r="13" spans="1:20" ht="21" x14ac:dyDescent="0.55000000000000004">
      <c r="A13" s="1" t="s">
        <v>201</v>
      </c>
      <c r="C13" s="30">
        <v>70000</v>
      </c>
      <c r="D13" s="30"/>
      <c r="E13" s="30">
        <v>70000000000</v>
      </c>
      <c r="F13" s="30"/>
      <c r="G13" s="30">
        <f t="shared" si="0"/>
        <v>-68869127235</v>
      </c>
      <c r="H13" s="30"/>
      <c r="I13" s="30">
        <v>1130872765</v>
      </c>
      <c r="J13" s="30"/>
      <c r="K13" s="30">
        <v>70000</v>
      </c>
      <c r="L13" s="30"/>
      <c r="M13" s="30">
        <v>70000000000</v>
      </c>
      <c r="N13" s="30"/>
      <c r="O13" s="30">
        <f t="shared" si="1"/>
        <v>-68869127235</v>
      </c>
      <c r="P13" s="30"/>
      <c r="Q13" s="30">
        <v>1130872765</v>
      </c>
      <c r="R13" s="174"/>
      <c r="S13" s="174"/>
      <c r="T13" s="9"/>
    </row>
    <row r="14" spans="1:20" ht="21" x14ac:dyDescent="0.55000000000000004">
      <c r="A14" s="1" t="s">
        <v>26</v>
      </c>
      <c r="C14" s="30">
        <v>0</v>
      </c>
      <c r="D14" s="30"/>
      <c r="E14" s="30">
        <v>0</v>
      </c>
      <c r="F14" s="30"/>
      <c r="G14" s="30">
        <f t="shared" si="0"/>
        <v>0</v>
      </c>
      <c r="H14" s="30"/>
      <c r="I14" s="30">
        <v>0</v>
      </c>
      <c r="J14" s="30"/>
      <c r="K14" s="30">
        <v>526865</v>
      </c>
      <c r="L14" s="30"/>
      <c r="M14" s="30">
        <v>526865000000</v>
      </c>
      <c r="N14" s="30"/>
      <c r="O14" s="30">
        <f t="shared" si="1"/>
        <v>-493450409484</v>
      </c>
      <c r="P14" s="30"/>
      <c r="Q14" s="30">
        <v>33414590516</v>
      </c>
      <c r="R14" s="174"/>
      <c r="S14" s="174"/>
      <c r="T14" s="9"/>
    </row>
    <row r="15" spans="1:20" ht="21" x14ac:dyDescent="0.55000000000000004">
      <c r="A15" s="1" t="s">
        <v>172</v>
      </c>
      <c r="C15" s="30">
        <v>0</v>
      </c>
      <c r="D15" s="30"/>
      <c r="E15" s="30">
        <v>0</v>
      </c>
      <c r="F15" s="30"/>
      <c r="G15" s="30">
        <f t="shared" si="0"/>
        <v>0</v>
      </c>
      <c r="H15" s="30"/>
      <c r="I15" s="30">
        <v>0</v>
      </c>
      <c r="J15" s="30"/>
      <c r="K15" s="30">
        <v>122640</v>
      </c>
      <c r="L15" s="30"/>
      <c r="M15" s="30">
        <v>99952812248</v>
      </c>
      <c r="N15" s="30"/>
      <c r="O15" s="30">
        <f t="shared" si="1"/>
        <v>-94920774748</v>
      </c>
      <c r="P15" s="30"/>
      <c r="Q15" s="30">
        <v>5032037500</v>
      </c>
      <c r="R15" s="174"/>
      <c r="S15" s="174"/>
      <c r="T15" s="9"/>
    </row>
    <row r="16" spans="1:20" ht="21" x14ac:dyDescent="0.55000000000000004">
      <c r="A16" s="1" t="s">
        <v>96</v>
      </c>
      <c r="C16" s="30">
        <v>0</v>
      </c>
      <c r="D16" s="30"/>
      <c r="E16" s="30">
        <v>0</v>
      </c>
      <c r="F16" s="30"/>
      <c r="G16" s="30">
        <f t="shared" si="0"/>
        <v>0</v>
      </c>
      <c r="H16" s="30"/>
      <c r="I16" s="30">
        <v>0</v>
      </c>
      <c r="J16" s="30"/>
      <c r="K16" s="30">
        <v>4302000</v>
      </c>
      <c r="L16" s="30"/>
      <c r="M16" s="30">
        <v>4302000000000</v>
      </c>
      <c r="N16" s="30"/>
      <c r="O16" s="30">
        <f t="shared" si="1"/>
        <v>-4299660787500</v>
      </c>
      <c r="P16" s="30"/>
      <c r="Q16" s="30">
        <v>2339212500</v>
      </c>
      <c r="R16" s="174"/>
      <c r="S16" s="174"/>
      <c r="T16" s="9"/>
    </row>
    <row r="17" spans="1:19" ht="21" x14ac:dyDescent="0.55000000000000004">
      <c r="A17" s="1" t="s">
        <v>95</v>
      </c>
      <c r="C17" s="30">
        <v>0</v>
      </c>
      <c r="D17" s="30"/>
      <c r="E17" s="30">
        <v>0</v>
      </c>
      <c r="F17" s="30"/>
      <c r="G17" s="30">
        <f t="shared" si="0"/>
        <v>0</v>
      </c>
      <c r="H17" s="30"/>
      <c r="I17" s="30">
        <v>0</v>
      </c>
      <c r="J17" s="30"/>
      <c r="K17" s="30">
        <v>1983800</v>
      </c>
      <c r="L17" s="30"/>
      <c r="M17" s="30">
        <v>1983800000000</v>
      </c>
      <c r="N17" s="30"/>
      <c r="O17" s="30">
        <f t="shared" si="1"/>
        <v>-1982721308750</v>
      </c>
      <c r="P17" s="30"/>
      <c r="Q17" s="30">
        <v>1078691250</v>
      </c>
      <c r="R17" s="149"/>
      <c r="S17" s="149"/>
    </row>
    <row r="18" spans="1:19" ht="21" x14ac:dyDescent="0.55000000000000004">
      <c r="A18" s="1" t="s">
        <v>97</v>
      </c>
      <c r="C18" s="30">
        <v>0</v>
      </c>
      <c r="D18" s="30"/>
      <c r="E18" s="30">
        <v>0</v>
      </c>
      <c r="F18" s="30"/>
      <c r="G18" s="30">
        <f t="shared" si="0"/>
        <v>0</v>
      </c>
      <c r="H18" s="30"/>
      <c r="I18" s="30">
        <v>0</v>
      </c>
      <c r="J18" s="30"/>
      <c r="K18" s="30">
        <v>646000</v>
      </c>
      <c r="L18" s="30"/>
      <c r="M18" s="30">
        <v>646000000000</v>
      </c>
      <c r="N18" s="30"/>
      <c r="O18" s="30">
        <f t="shared" si="1"/>
        <v>-645648737500</v>
      </c>
      <c r="P18" s="30"/>
      <c r="Q18" s="30">
        <v>351262500</v>
      </c>
      <c r="R18" s="181"/>
      <c r="S18" s="181"/>
    </row>
    <row r="19" spans="1:19" ht="21" x14ac:dyDescent="0.45">
      <c r="A19" s="111" t="s">
        <v>143</v>
      </c>
      <c r="E19" s="33">
        <f>SUM(E9:E18)</f>
        <v>114974862648</v>
      </c>
      <c r="G19" s="33">
        <f>SUM(G9:G18)</f>
        <v>-112436309238</v>
      </c>
      <c r="I19" s="33">
        <f>SUM(I9:I18)</f>
        <v>2538553410</v>
      </c>
      <c r="M19" s="33">
        <f>SUM(M9:M18)</f>
        <v>8874506350525</v>
      </c>
      <c r="O19" s="33">
        <f>SUM(O9:O18)</f>
        <v>-8766534090419</v>
      </c>
      <c r="Q19" s="33">
        <f>SUM(Q9:Q18)</f>
        <v>107972260106</v>
      </c>
    </row>
    <row r="20" spans="1:19" x14ac:dyDescent="0.45">
      <c r="I20" s="9">
        <f>'درآمد سرمایه گذاری در اوراق'!G50</f>
        <v>2538553410</v>
      </c>
      <c r="Q20" s="9">
        <f>'درآمد سرمایه گذاری در سهام'!Q12+'درآمد سرمایه گذاری در صندوق'!Q25+'درآمد سرمایه گذاری در اوراق'!Q50+'درآمد گواهی سپرده کالایی'!Q11</f>
        <v>107972260106</v>
      </c>
    </row>
    <row r="21" spans="1:19" x14ac:dyDescent="0.45">
      <c r="A21" s="15"/>
      <c r="C21" s="30"/>
      <c r="D21" s="30"/>
      <c r="E21" s="30"/>
      <c r="F21" s="30"/>
      <c r="G21" s="30"/>
      <c r="H21" s="30"/>
      <c r="I21" s="30">
        <f>I19-I20</f>
        <v>0</v>
      </c>
      <c r="J21" s="30"/>
      <c r="K21" s="30"/>
      <c r="L21" s="30"/>
      <c r="M21" s="30"/>
      <c r="N21" s="30"/>
      <c r="O21" s="30"/>
      <c r="P21" s="30"/>
      <c r="Q21" s="30">
        <f>Q19-Q20</f>
        <v>0</v>
      </c>
    </row>
    <row r="22" spans="1:19" x14ac:dyDescent="0.45">
      <c r="A22" s="15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</row>
    <row r="23" spans="1:19" x14ac:dyDescent="0.45">
      <c r="A23" s="15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</row>
    <row r="24" spans="1:19" x14ac:dyDescent="0.45">
      <c r="A24" s="15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19" x14ac:dyDescent="0.45">
      <c r="A25" s="15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</row>
    <row r="26" spans="1:19" x14ac:dyDescent="0.45">
      <c r="A26" s="15"/>
      <c r="C26" s="30"/>
      <c r="D26" s="30"/>
      <c r="E26" s="30"/>
      <c r="F26" s="30"/>
      <c r="G26" s="30"/>
      <c r="H26" s="30"/>
      <c r="I26" s="30"/>
      <c r="J26" s="30"/>
      <c r="K26" s="190"/>
      <c r="L26" s="30"/>
      <c r="M26" s="30"/>
      <c r="N26" s="30"/>
      <c r="O26" s="30"/>
      <c r="P26" s="30"/>
      <c r="Q26" s="30"/>
    </row>
    <row r="27" spans="1:19" x14ac:dyDescent="0.45">
      <c r="A27" s="15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</row>
    <row r="28" spans="1:19" x14ac:dyDescent="0.45">
      <c r="A28" s="15"/>
      <c r="C28" s="30"/>
      <c r="D28" s="30"/>
      <c r="E28" s="30"/>
      <c r="F28" s="30"/>
      <c r="G28" s="30"/>
      <c r="H28" s="30"/>
      <c r="I28" s="30"/>
      <c r="J28" s="30"/>
      <c r="K28" s="191"/>
      <c r="L28" s="30"/>
      <c r="M28" s="30"/>
      <c r="N28" s="30"/>
      <c r="O28" s="30"/>
      <c r="P28" s="30"/>
      <c r="Q28" s="30"/>
    </row>
    <row r="29" spans="1:19" x14ac:dyDescent="0.45">
      <c r="A29" s="15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</row>
    <row r="30" spans="1:19" x14ac:dyDescent="0.45">
      <c r="A30" s="15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</sheetData>
  <sortState xmlns:xlrd2="http://schemas.microsoft.com/office/spreadsheetml/2017/richdata2" ref="A12:Q18">
    <sortCondition descending="1" ref="Q12:Q18"/>
  </sortState>
  <mergeCells count="8">
    <mergeCell ref="R5:S7"/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9" scale="67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F0"/>
    <pageSetUpPr fitToPage="1"/>
  </sheetPr>
  <dimension ref="A1:X59"/>
  <sheetViews>
    <sheetView rightToLeft="1" tabSelected="1" view="pageBreakPreview" topLeftCell="A34" zoomScale="85" zoomScaleNormal="100" zoomScaleSheetLayoutView="85" workbookViewId="0">
      <selection activeCell="E59" sqref="E59"/>
    </sheetView>
  </sheetViews>
  <sheetFormatPr defaultRowHeight="19.5" customHeight="1" x14ac:dyDescent="0.45"/>
  <cols>
    <col min="1" max="1" width="33.28515625" style="16" customWidth="1"/>
    <col min="2" max="2" width="0.85546875" style="16" customWidth="1"/>
    <col min="3" max="3" width="15.5703125" style="9" bestFit="1" customWidth="1"/>
    <col min="4" max="4" width="0.85546875" style="9" customWidth="1"/>
    <col min="5" max="5" width="20.5703125" style="9" bestFit="1" customWidth="1"/>
    <col min="6" max="6" width="0.5703125" style="9" customWidth="1"/>
    <col min="7" max="7" width="22.85546875" style="9" bestFit="1" customWidth="1"/>
    <col min="8" max="8" width="0.85546875" style="9" customWidth="1"/>
    <col min="9" max="9" width="26.28515625" style="9" bestFit="1" customWidth="1"/>
    <col min="10" max="10" width="1.42578125" style="9" customWidth="1"/>
    <col min="11" max="11" width="15.5703125" style="9" bestFit="1" customWidth="1"/>
    <col min="12" max="12" width="0.85546875" style="9" customWidth="1"/>
    <col min="13" max="13" width="20.85546875" style="9" customWidth="1"/>
    <col min="14" max="14" width="0.85546875" style="9" customWidth="1"/>
    <col min="15" max="15" width="22.28515625" style="9" bestFit="1" customWidth="1"/>
    <col min="16" max="16" width="0.85546875" style="9" customWidth="1"/>
    <col min="17" max="17" width="22.28515625" style="9" customWidth="1"/>
    <col min="18" max="18" width="0.85546875" style="16" customWidth="1"/>
    <col min="19" max="19" width="17.85546875" style="16" bestFit="1" customWidth="1"/>
    <col min="20" max="22" width="9.140625" style="16"/>
    <col min="23" max="23" width="17.5703125" style="16" bestFit="1" customWidth="1"/>
    <col min="24" max="16384" width="9.140625" style="16"/>
  </cols>
  <sheetData>
    <row r="1" spans="1:24" ht="19.5" customHeight="1" x14ac:dyDescent="0.45">
      <c r="A1" s="227" t="s">
        <v>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</row>
    <row r="2" spans="1:24" ht="19.5" customHeight="1" x14ac:dyDescent="0.45">
      <c r="A2" s="227" t="s">
        <v>42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</row>
    <row r="3" spans="1:24" ht="19.5" customHeight="1" x14ac:dyDescent="0.45">
      <c r="A3" s="227" t="str">
        <f>سهام!A3</f>
        <v>برای ماه منتهی به 1405/05/31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</row>
    <row r="4" spans="1:24" ht="12.75" customHeight="1" x14ac:dyDescent="0.45"/>
    <row r="5" spans="1:24" ht="19.5" customHeight="1" x14ac:dyDescent="0.45">
      <c r="A5" s="253" t="s">
        <v>77</v>
      </c>
      <c r="B5" s="253"/>
      <c r="C5" s="253"/>
      <c r="D5" s="253"/>
      <c r="E5" s="253"/>
      <c r="F5" s="253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</row>
    <row r="6" spans="1:24" ht="19.5" customHeight="1" x14ac:dyDescent="0.45">
      <c r="A6" s="256" t="s">
        <v>43</v>
      </c>
      <c r="C6" s="224" t="str">
        <f>'صورت وضعیت'!B23</f>
        <v>طی مرداد ماه</v>
      </c>
      <c r="D6" s="224"/>
      <c r="E6" s="224"/>
      <c r="F6" s="224"/>
      <c r="G6" s="224"/>
      <c r="H6" s="224"/>
      <c r="I6" s="224"/>
      <c r="K6" s="224" t="str">
        <f>'صورت وضعیت'!B24</f>
        <v>از ابتدای سال مالی تا پایان مرداد ماه 1405</v>
      </c>
      <c r="L6" s="224"/>
      <c r="M6" s="224"/>
      <c r="N6" s="224"/>
      <c r="O6" s="224"/>
      <c r="P6" s="224"/>
      <c r="Q6" s="224"/>
    </row>
    <row r="7" spans="1:24" ht="33.75" customHeight="1" x14ac:dyDescent="0.45">
      <c r="A7" s="256"/>
      <c r="C7" s="6" t="s">
        <v>6</v>
      </c>
      <c r="D7" s="66"/>
      <c r="E7" s="6" t="s">
        <v>8</v>
      </c>
      <c r="F7" s="66"/>
      <c r="G7" s="6" t="s">
        <v>75</v>
      </c>
      <c r="H7" s="66"/>
      <c r="I7" s="6" t="s">
        <v>78</v>
      </c>
      <c r="K7" s="6" t="s">
        <v>6</v>
      </c>
      <c r="L7" s="66"/>
      <c r="M7" s="6" t="s">
        <v>8</v>
      </c>
      <c r="N7" s="66"/>
      <c r="O7" s="6" t="s">
        <v>75</v>
      </c>
      <c r="P7" s="66"/>
      <c r="Q7" s="6" t="s">
        <v>78</v>
      </c>
    </row>
    <row r="8" spans="1:24" ht="21" x14ac:dyDescent="0.45">
      <c r="A8" s="108"/>
      <c r="C8" s="110"/>
      <c r="D8" s="12"/>
      <c r="E8" s="52" t="s">
        <v>120</v>
      </c>
      <c r="F8" s="12"/>
      <c r="G8" s="52" t="s">
        <v>120</v>
      </c>
      <c r="H8" s="12"/>
      <c r="I8" s="52" t="s">
        <v>120</v>
      </c>
      <c r="K8" s="110"/>
      <c r="L8" s="12"/>
      <c r="M8" s="52" t="s">
        <v>120</v>
      </c>
      <c r="N8" s="12"/>
      <c r="O8" s="52" t="s">
        <v>120</v>
      </c>
      <c r="P8" s="12"/>
      <c r="Q8" s="52" t="s">
        <v>120</v>
      </c>
      <c r="V8" s="9"/>
    </row>
    <row r="9" spans="1:24" ht="19.5" customHeight="1" x14ac:dyDescent="0.45">
      <c r="A9" s="15" t="s">
        <v>17</v>
      </c>
      <c r="C9" s="9">
        <v>1335006</v>
      </c>
      <c r="E9" s="9">
        <v>1177161918832</v>
      </c>
      <c r="G9" s="9">
        <f>I9-E9</f>
        <v>-964427846847</v>
      </c>
      <c r="I9" s="9">
        <v>212734071985</v>
      </c>
      <c r="K9" s="9">
        <v>1335006</v>
      </c>
      <c r="M9" s="9">
        <v>1177161918832</v>
      </c>
      <c r="O9" s="9">
        <f>Q9-M9</f>
        <v>-738611504517</v>
      </c>
      <c r="Q9" s="9">
        <v>438550414315</v>
      </c>
    </row>
    <row r="10" spans="1:24" ht="19.5" customHeight="1" x14ac:dyDescent="0.45">
      <c r="A10" s="15" t="s">
        <v>179</v>
      </c>
      <c r="C10" s="9">
        <v>967000</v>
      </c>
      <c r="E10" s="9">
        <v>428360499600</v>
      </c>
      <c r="G10" s="9">
        <f t="shared" ref="G10:G54" si="0">I10-E10</f>
        <v>-346547503280</v>
      </c>
      <c r="I10" s="9">
        <v>81812996320</v>
      </c>
      <c r="K10" s="9">
        <v>967000</v>
      </c>
      <c r="M10" s="9">
        <v>428360499600</v>
      </c>
      <c r="O10" s="9">
        <f t="shared" ref="O10:O54" si="1">Q10-M10</f>
        <v>-249912269811</v>
      </c>
      <c r="Q10" s="9">
        <v>178448229789</v>
      </c>
      <c r="U10" s="9"/>
    </row>
    <row r="11" spans="1:24" ht="19.5" customHeight="1" x14ac:dyDescent="0.45">
      <c r="A11" s="1" t="s">
        <v>106</v>
      </c>
      <c r="C11" s="9">
        <v>6050000</v>
      </c>
      <c r="E11" s="9">
        <v>235691010995</v>
      </c>
      <c r="G11" s="9">
        <f t="shared" si="0"/>
        <v>-197585206390</v>
      </c>
      <c r="I11" s="9">
        <v>38105804605</v>
      </c>
      <c r="K11" s="9">
        <v>6050000</v>
      </c>
      <c r="M11" s="9">
        <v>235691010995</v>
      </c>
      <c r="O11" s="9">
        <f t="shared" si="1"/>
        <v>-150902125000</v>
      </c>
      <c r="Q11" s="9">
        <v>84788885995</v>
      </c>
    </row>
    <row r="12" spans="1:24" ht="19.5" customHeight="1" x14ac:dyDescent="0.45">
      <c r="A12" s="15" t="s">
        <v>113</v>
      </c>
      <c r="C12" s="9">
        <v>145662568</v>
      </c>
      <c r="E12" s="9">
        <v>1001638612701</v>
      </c>
      <c r="G12" s="9">
        <f t="shared" si="0"/>
        <v>-934862705187</v>
      </c>
      <c r="I12" s="9">
        <v>66775907514</v>
      </c>
      <c r="K12" s="9">
        <v>145662568</v>
      </c>
      <c r="M12" s="9">
        <v>1001638612701</v>
      </c>
      <c r="O12" s="9">
        <f t="shared" si="1"/>
        <v>-839736120564</v>
      </c>
      <c r="Q12" s="9">
        <v>161902492137</v>
      </c>
    </row>
    <row r="13" spans="1:24" ht="19.5" customHeight="1" x14ac:dyDescent="0.45">
      <c r="A13" s="15" t="s">
        <v>168</v>
      </c>
      <c r="C13" s="9">
        <v>4433240</v>
      </c>
      <c r="E13" s="9">
        <v>749429906876</v>
      </c>
      <c r="G13" s="9">
        <f t="shared" si="0"/>
        <v>-664289858962</v>
      </c>
      <c r="I13" s="9">
        <v>85140047914</v>
      </c>
      <c r="K13" s="9">
        <v>4433240</v>
      </c>
      <c r="M13" s="9">
        <v>749429906876</v>
      </c>
      <c r="O13" s="9">
        <f t="shared" si="1"/>
        <v>-657490717200</v>
      </c>
      <c r="Q13" s="9">
        <v>91939189676</v>
      </c>
      <c r="X13" s="9"/>
    </row>
    <row r="14" spans="1:24" ht="19.5" customHeight="1" x14ac:dyDescent="0.45">
      <c r="A14" s="15" t="s">
        <v>102</v>
      </c>
      <c r="C14" s="9">
        <v>4710000</v>
      </c>
      <c r="E14" s="9">
        <v>179790129420</v>
      </c>
      <c r="G14" s="9">
        <f t="shared" si="0"/>
        <v>-138554938995</v>
      </c>
      <c r="I14" s="9">
        <v>41235190425</v>
      </c>
      <c r="K14" s="9">
        <v>4710000</v>
      </c>
      <c r="M14" s="9">
        <v>179790129420</v>
      </c>
      <c r="O14" s="9">
        <f t="shared" si="1"/>
        <v>-101610088041</v>
      </c>
      <c r="Q14" s="9">
        <v>78180041379</v>
      </c>
      <c r="X14" s="9"/>
    </row>
    <row r="15" spans="1:24" ht="19.5" customHeight="1" x14ac:dyDescent="0.45">
      <c r="A15" s="57" t="s">
        <v>107</v>
      </c>
      <c r="C15" s="9">
        <v>3541990</v>
      </c>
      <c r="E15" s="9">
        <v>101226944851</v>
      </c>
      <c r="G15" s="9">
        <f t="shared" si="0"/>
        <v>-84094871937</v>
      </c>
      <c r="I15" s="9">
        <v>17132072914</v>
      </c>
      <c r="K15" s="9">
        <v>3541990</v>
      </c>
      <c r="M15" s="9">
        <v>101226944851</v>
      </c>
      <c r="O15" s="9">
        <f t="shared" si="1"/>
        <v>-65552795496</v>
      </c>
      <c r="Q15" s="9">
        <v>35674149355</v>
      </c>
    </row>
    <row r="16" spans="1:24" ht="19.5" customHeight="1" x14ac:dyDescent="0.45">
      <c r="A16" s="15" t="s">
        <v>158</v>
      </c>
      <c r="C16" s="9">
        <v>5267000</v>
      </c>
      <c r="E16" s="9">
        <v>641881821394</v>
      </c>
      <c r="G16" s="9">
        <f t="shared" si="0"/>
        <v>-568663682721</v>
      </c>
      <c r="I16" s="9">
        <v>73218138673</v>
      </c>
      <c r="K16" s="9">
        <v>5267000</v>
      </c>
      <c r="M16" s="9">
        <v>641881821394</v>
      </c>
      <c r="O16" s="9">
        <f t="shared" si="1"/>
        <v>-573408815720</v>
      </c>
      <c r="Q16" s="9">
        <v>68473005674</v>
      </c>
    </row>
    <row r="17" spans="1:19" ht="19.5" customHeight="1" x14ac:dyDescent="0.45">
      <c r="A17" s="15" t="s">
        <v>18</v>
      </c>
      <c r="C17" s="9">
        <v>81043519</v>
      </c>
      <c r="E17" s="9">
        <v>6809604692631</v>
      </c>
      <c r="G17" s="9">
        <f t="shared" si="0"/>
        <v>-6045254076856</v>
      </c>
      <c r="I17" s="9">
        <v>764350615775</v>
      </c>
      <c r="K17" s="9">
        <v>81043519</v>
      </c>
      <c r="M17" s="9">
        <v>6809604692631</v>
      </c>
      <c r="O17" s="9">
        <f t="shared" si="1"/>
        <v>-6086797710839</v>
      </c>
      <c r="Q17" s="9">
        <v>722806981792</v>
      </c>
    </row>
    <row r="18" spans="1:19" ht="19.5" customHeight="1" x14ac:dyDescent="0.45">
      <c r="A18" s="15" t="s">
        <v>193</v>
      </c>
      <c r="C18" s="9">
        <v>10877447426</v>
      </c>
      <c r="E18" s="9">
        <v>14851669906178</v>
      </c>
      <c r="G18" s="9">
        <f t="shared" si="0"/>
        <v>-15412924873561</v>
      </c>
      <c r="I18" s="9">
        <v>-561254967383</v>
      </c>
      <c r="K18" s="9">
        <v>10877447426</v>
      </c>
      <c r="M18" s="9">
        <v>14851669906178</v>
      </c>
      <c r="O18" s="9">
        <f t="shared" si="1"/>
        <v>-15034963086623</v>
      </c>
      <c r="Q18" s="9">
        <v>-183293180445</v>
      </c>
    </row>
    <row r="19" spans="1:19" s="165" customFormat="1" ht="19.5" customHeight="1" x14ac:dyDescent="0.45">
      <c r="A19" s="15" t="s">
        <v>195</v>
      </c>
      <c r="B19" s="16"/>
      <c r="C19" s="9">
        <v>31096000</v>
      </c>
      <c r="D19" s="9"/>
      <c r="E19" s="9">
        <v>1166564201088</v>
      </c>
      <c r="F19" s="9"/>
      <c r="G19" s="9">
        <f t="shared" si="0"/>
        <v>-1031148335360</v>
      </c>
      <c r="H19" s="9"/>
      <c r="I19" s="9">
        <v>135415865728</v>
      </c>
      <c r="J19" s="9"/>
      <c r="K19" s="9">
        <v>31096000</v>
      </c>
      <c r="L19" s="9"/>
      <c r="M19" s="9">
        <v>1166564201088</v>
      </c>
      <c r="N19" s="9"/>
      <c r="O19" s="9">
        <f t="shared" si="1"/>
        <v>-1001230176771</v>
      </c>
      <c r="P19" s="9"/>
      <c r="Q19" s="9">
        <v>165334024317</v>
      </c>
      <c r="R19" s="166"/>
      <c r="S19" s="16"/>
    </row>
    <row r="20" spans="1:19" ht="19.5" customHeight="1" x14ac:dyDescent="0.45">
      <c r="A20" s="15" t="s">
        <v>161</v>
      </c>
      <c r="C20" s="9">
        <v>44301000</v>
      </c>
      <c r="E20" s="9">
        <v>1281417411648</v>
      </c>
      <c r="G20" s="9">
        <f t="shared" si="0"/>
        <v>-1131638477310</v>
      </c>
      <c r="I20" s="9">
        <v>149778934338</v>
      </c>
      <c r="K20" s="9">
        <v>44301000</v>
      </c>
      <c r="M20" s="9">
        <v>1281417411648</v>
      </c>
      <c r="O20" s="9">
        <f t="shared" si="1"/>
        <v>-1115442599892</v>
      </c>
      <c r="Q20" s="9">
        <v>165974811756</v>
      </c>
    </row>
    <row r="21" spans="1:19" ht="19.5" customHeight="1" x14ac:dyDescent="0.45">
      <c r="A21" s="15" t="s">
        <v>222</v>
      </c>
      <c r="C21" s="9">
        <v>29406000</v>
      </c>
      <c r="E21" s="9">
        <v>625008768384</v>
      </c>
      <c r="G21" s="9">
        <f t="shared" si="0"/>
        <v>-554842135504</v>
      </c>
      <c r="I21" s="9">
        <v>70166632880</v>
      </c>
      <c r="K21" s="9">
        <v>29406000</v>
      </c>
      <c r="M21" s="9">
        <v>625008768384</v>
      </c>
      <c r="O21" s="9">
        <f t="shared" si="1"/>
        <v>-500578339700</v>
      </c>
      <c r="Q21" s="9">
        <v>124430428684</v>
      </c>
    </row>
    <row r="22" spans="1:19" ht="19.5" customHeight="1" x14ac:dyDescent="0.45">
      <c r="A22" s="15" t="s">
        <v>188</v>
      </c>
      <c r="C22" s="9">
        <v>58384127</v>
      </c>
      <c r="E22" s="9">
        <v>1096012871364</v>
      </c>
      <c r="G22" s="9">
        <f t="shared" si="0"/>
        <v>-980959219052</v>
      </c>
      <c r="I22" s="9">
        <v>115053652312</v>
      </c>
      <c r="K22" s="9">
        <v>58384127</v>
      </c>
      <c r="M22" s="9">
        <v>1096012871364</v>
      </c>
      <c r="O22" s="9">
        <f t="shared" si="1"/>
        <v>-962839992768</v>
      </c>
      <c r="Q22" s="9">
        <v>133172878596</v>
      </c>
    </row>
    <row r="23" spans="1:19" ht="19.5" customHeight="1" x14ac:dyDescent="0.45">
      <c r="A23" s="15" t="s">
        <v>194</v>
      </c>
      <c r="C23" s="9">
        <v>73932000</v>
      </c>
      <c r="E23" s="9">
        <v>712587667440</v>
      </c>
      <c r="G23" s="9">
        <f t="shared" si="0"/>
        <v>-601347655145</v>
      </c>
      <c r="I23" s="9">
        <v>111240012295</v>
      </c>
      <c r="K23" s="9">
        <v>73932000</v>
      </c>
      <c r="M23" s="9">
        <v>712587667440</v>
      </c>
      <c r="O23" s="9">
        <f t="shared" si="1"/>
        <v>-613873265308</v>
      </c>
      <c r="Q23" s="9">
        <v>98714402132</v>
      </c>
    </row>
    <row r="24" spans="1:19" ht="19.5" customHeight="1" x14ac:dyDescent="0.45">
      <c r="A24" s="15" t="s">
        <v>247</v>
      </c>
      <c r="C24" s="9">
        <v>14716000</v>
      </c>
      <c r="E24" s="9">
        <v>215563373282</v>
      </c>
      <c r="G24" s="9">
        <f t="shared" si="0"/>
        <v>-204738536407</v>
      </c>
      <c r="I24" s="9">
        <v>10824836875</v>
      </c>
      <c r="K24" s="9">
        <v>14716000</v>
      </c>
      <c r="M24" s="9">
        <v>215563373282</v>
      </c>
      <c r="O24" s="9">
        <f t="shared" si="1"/>
        <v>-204738536407</v>
      </c>
      <c r="Q24" s="9">
        <v>10824836875</v>
      </c>
    </row>
    <row r="25" spans="1:19" ht="19.5" customHeight="1" x14ac:dyDescent="0.45">
      <c r="A25" s="15" t="s">
        <v>199</v>
      </c>
      <c r="C25" s="9">
        <v>26458</v>
      </c>
      <c r="E25" s="9">
        <v>23865625586</v>
      </c>
      <c r="G25" s="9">
        <f t="shared" si="0"/>
        <v>-23243936233</v>
      </c>
      <c r="I25" s="9">
        <v>621689353</v>
      </c>
      <c r="K25" s="9">
        <v>26458</v>
      </c>
      <c r="M25" s="9">
        <v>23865625586</v>
      </c>
      <c r="O25" s="9">
        <f t="shared" si="1"/>
        <v>-23100058151</v>
      </c>
      <c r="Q25" s="9">
        <v>765567435</v>
      </c>
    </row>
    <row r="26" spans="1:19" ht="19.5" customHeight="1" x14ac:dyDescent="0.45">
      <c r="A26" s="15" t="s">
        <v>196</v>
      </c>
      <c r="C26" s="9">
        <v>193322</v>
      </c>
      <c r="E26" s="9">
        <v>184709541884</v>
      </c>
      <c r="G26" s="9">
        <f t="shared" si="0"/>
        <v>-180366026396</v>
      </c>
      <c r="I26" s="9">
        <v>4343515488</v>
      </c>
      <c r="K26" s="9">
        <v>193322</v>
      </c>
      <c r="M26" s="9">
        <v>184709541884</v>
      </c>
      <c r="O26" s="9">
        <f t="shared" si="1"/>
        <v>-176175407144</v>
      </c>
      <c r="Q26" s="9">
        <v>8534134740</v>
      </c>
    </row>
    <row r="27" spans="1:19" ht="19.5" customHeight="1" x14ac:dyDescent="0.45">
      <c r="A27" s="1" t="s">
        <v>198</v>
      </c>
      <c r="C27" s="9">
        <v>388592</v>
      </c>
      <c r="E27" s="9">
        <v>352727354555</v>
      </c>
      <c r="G27" s="9">
        <f t="shared" si="0"/>
        <v>-346914651785</v>
      </c>
      <c r="I27" s="9">
        <v>5812702770</v>
      </c>
      <c r="K27" s="9">
        <v>388592</v>
      </c>
      <c r="M27" s="9">
        <v>352727354555</v>
      </c>
      <c r="O27" s="9">
        <f t="shared" si="1"/>
        <v>-335317760079</v>
      </c>
      <c r="Q27" s="9">
        <v>17409594476</v>
      </c>
    </row>
    <row r="28" spans="1:19" ht="19.5" customHeight="1" x14ac:dyDescent="0.45">
      <c r="A28" s="15" t="s">
        <v>197</v>
      </c>
      <c r="C28" s="9">
        <v>257359</v>
      </c>
      <c r="E28" s="9">
        <v>227183591285</v>
      </c>
      <c r="G28" s="9">
        <f t="shared" si="0"/>
        <v>-221108077063</v>
      </c>
      <c r="I28" s="9">
        <v>6075514222</v>
      </c>
      <c r="K28" s="9">
        <v>257359</v>
      </c>
      <c r="M28" s="9">
        <v>227183591285</v>
      </c>
      <c r="O28" s="9">
        <f t="shared" si="1"/>
        <v>-214946773609</v>
      </c>
      <c r="Q28" s="9">
        <v>12236817676</v>
      </c>
    </row>
    <row r="29" spans="1:19" ht="19.5" customHeight="1" x14ac:dyDescent="0.45">
      <c r="A29" s="15" t="s">
        <v>200</v>
      </c>
      <c r="C29" s="9">
        <v>40094</v>
      </c>
      <c r="E29" s="9">
        <v>34539029665</v>
      </c>
      <c r="G29" s="9">
        <f t="shared" si="0"/>
        <v>-33920715636</v>
      </c>
      <c r="I29" s="9">
        <v>618314029</v>
      </c>
      <c r="K29" s="9">
        <v>40094</v>
      </c>
      <c r="M29" s="9">
        <v>34539029665</v>
      </c>
      <c r="O29" s="9">
        <f t="shared" si="1"/>
        <v>-33448834139</v>
      </c>
      <c r="Q29" s="9">
        <v>1090195526</v>
      </c>
    </row>
    <row r="30" spans="1:19" ht="19.5" customHeight="1" x14ac:dyDescent="0.45">
      <c r="A30" s="15" t="s">
        <v>87</v>
      </c>
      <c r="C30" s="9">
        <v>1499971</v>
      </c>
      <c r="E30" s="9">
        <v>1349239851691</v>
      </c>
      <c r="G30" s="9">
        <f t="shared" si="0"/>
        <v>-1349239851691</v>
      </c>
      <c r="I30" s="9">
        <v>0</v>
      </c>
      <c r="K30" s="9">
        <v>1499971</v>
      </c>
      <c r="M30" s="9">
        <v>1349239851691</v>
      </c>
      <c r="O30" s="9">
        <f t="shared" si="1"/>
        <v>-1349239851691</v>
      </c>
      <c r="Q30" s="9">
        <v>0</v>
      </c>
    </row>
    <row r="31" spans="1:19" ht="19.5" customHeight="1" x14ac:dyDescent="0.45">
      <c r="A31" s="15" t="s">
        <v>28</v>
      </c>
      <c r="C31" s="9">
        <v>500000</v>
      </c>
      <c r="E31" s="9">
        <v>449755312500</v>
      </c>
      <c r="G31" s="9">
        <f t="shared" si="0"/>
        <v>-449755312500</v>
      </c>
      <c r="I31" s="9">
        <v>0</v>
      </c>
      <c r="K31" s="9">
        <v>500000</v>
      </c>
      <c r="M31" s="9">
        <v>449755312500</v>
      </c>
      <c r="O31" s="9">
        <f t="shared" si="1"/>
        <v>-449755312500</v>
      </c>
      <c r="Q31" s="9">
        <v>0</v>
      </c>
    </row>
    <row r="32" spans="1:19" ht="19.5" customHeight="1" x14ac:dyDescent="0.45">
      <c r="A32" s="15" t="s">
        <v>84</v>
      </c>
      <c r="C32" s="9">
        <v>1500000</v>
      </c>
      <c r="E32" s="9">
        <v>1349265937500</v>
      </c>
      <c r="G32" s="9">
        <f t="shared" si="0"/>
        <v>-1349265937500</v>
      </c>
      <c r="I32" s="9">
        <v>0</v>
      </c>
      <c r="K32" s="9">
        <v>1500000</v>
      </c>
      <c r="M32" s="9">
        <v>1349265937500</v>
      </c>
      <c r="O32" s="9">
        <f t="shared" si="1"/>
        <v>-1349265937500</v>
      </c>
      <c r="Q32" s="9">
        <v>0</v>
      </c>
    </row>
    <row r="33" spans="1:17" ht="19.5" customHeight="1" x14ac:dyDescent="0.45">
      <c r="A33" s="15" t="s">
        <v>88</v>
      </c>
      <c r="C33" s="9">
        <v>3528000</v>
      </c>
      <c r="E33" s="9">
        <v>3526081650000</v>
      </c>
      <c r="G33" s="9">
        <f t="shared" si="0"/>
        <v>-3526081650000</v>
      </c>
      <c r="I33" s="9">
        <v>0</v>
      </c>
      <c r="K33" s="9">
        <v>3528000</v>
      </c>
      <c r="M33" s="9">
        <v>3526081650000</v>
      </c>
      <c r="O33" s="9">
        <f t="shared" si="1"/>
        <v>-3490820833500</v>
      </c>
      <c r="Q33" s="9">
        <v>35260816500</v>
      </c>
    </row>
    <row r="34" spans="1:17" ht="19.5" customHeight="1" x14ac:dyDescent="0.45">
      <c r="A34" s="15" t="s">
        <v>103</v>
      </c>
      <c r="C34" s="9">
        <v>2650000</v>
      </c>
      <c r="E34" s="9">
        <v>2018202005625</v>
      </c>
      <c r="G34" s="9">
        <f t="shared" si="0"/>
        <v>-2018202005625</v>
      </c>
      <c r="I34" s="9">
        <v>0</v>
      </c>
      <c r="K34" s="9">
        <v>2650000</v>
      </c>
      <c r="M34" s="9">
        <v>2018202005625</v>
      </c>
      <c r="O34" s="9">
        <f t="shared" si="1"/>
        <v>-1970837823910</v>
      </c>
      <c r="Q34" s="9">
        <v>47364181715</v>
      </c>
    </row>
    <row r="35" spans="1:17" ht="19.5" customHeight="1" x14ac:dyDescent="0.45">
      <c r="A35" s="15" t="s">
        <v>224</v>
      </c>
      <c r="C35" s="9">
        <v>20001</v>
      </c>
      <c r="E35" s="9">
        <v>17451778452</v>
      </c>
      <c r="G35" s="9">
        <f t="shared" si="0"/>
        <v>-17187708908</v>
      </c>
      <c r="I35" s="9">
        <v>264069544</v>
      </c>
      <c r="K35" s="9">
        <v>20001</v>
      </c>
      <c r="M35" s="9">
        <v>17451778452</v>
      </c>
      <c r="O35" s="9">
        <f t="shared" si="1"/>
        <v>-16709912222</v>
      </c>
      <c r="Q35" s="9">
        <v>741866230</v>
      </c>
    </row>
    <row r="36" spans="1:17" ht="19.5" customHeight="1" x14ac:dyDescent="0.45">
      <c r="A36" s="15" t="s">
        <v>108</v>
      </c>
      <c r="C36" s="9">
        <v>500000</v>
      </c>
      <c r="E36" s="9">
        <v>449755312500</v>
      </c>
      <c r="G36" s="9">
        <f t="shared" si="0"/>
        <v>-449755312500</v>
      </c>
      <c r="I36" s="9">
        <v>0</v>
      </c>
      <c r="K36" s="9">
        <v>500000</v>
      </c>
      <c r="M36" s="9">
        <v>449755312500</v>
      </c>
      <c r="O36" s="9">
        <f t="shared" si="1"/>
        <v>-449755312500</v>
      </c>
      <c r="Q36" s="9">
        <v>0</v>
      </c>
    </row>
    <row r="37" spans="1:17" ht="19.5" customHeight="1" x14ac:dyDescent="0.45">
      <c r="A37" s="15" t="s">
        <v>109</v>
      </c>
      <c r="C37" s="9">
        <v>2700000</v>
      </c>
      <c r="E37" s="9">
        <v>2591912880618</v>
      </c>
      <c r="G37" s="9">
        <f t="shared" si="0"/>
        <v>-2698920168557</v>
      </c>
      <c r="I37" s="9">
        <v>-107007287939</v>
      </c>
      <c r="K37" s="9">
        <v>2700000</v>
      </c>
      <c r="M37" s="9">
        <v>2591912880618</v>
      </c>
      <c r="O37" s="9">
        <f t="shared" si="1"/>
        <v>-2496141984378</v>
      </c>
      <c r="Q37" s="9">
        <v>95770896240</v>
      </c>
    </row>
    <row r="38" spans="1:17" ht="19.5" customHeight="1" x14ac:dyDescent="0.45">
      <c r="A38" s="15" t="s">
        <v>114</v>
      </c>
      <c r="C38" s="9">
        <v>2000000</v>
      </c>
      <c r="E38" s="9">
        <v>1799021250000</v>
      </c>
      <c r="G38" s="9">
        <f t="shared" si="0"/>
        <v>-1799021250000</v>
      </c>
      <c r="I38" s="9">
        <v>0</v>
      </c>
      <c r="K38" s="9">
        <v>2000000</v>
      </c>
      <c r="M38" s="9">
        <v>1799021250000</v>
      </c>
      <c r="O38" s="9">
        <f t="shared" si="1"/>
        <v>-1799021250000</v>
      </c>
      <c r="Q38" s="9">
        <v>0</v>
      </c>
    </row>
    <row r="39" spans="1:17" ht="19.5" customHeight="1" x14ac:dyDescent="0.45">
      <c r="A39" s="15" t="s">
        <v>147</v>
      </c>
      <c r="C39" s="9">
        <v>3200000</v>
      </c>
      <c r="E39" s="9">
        <v>2670483134800</v>
      </c>
      <c r="G39" s="9">
        <f t="shared" si="0"/>
        <v>-2572440474500</v>
      </c>
      <c r="I39" s="9">
        <v>98042660300</v>
      </c>
      <c r="K39" s="9">
        <v>3200000</v>
      </c>
      <c r="M39" s="9">
        <v>2670483134800</v>
      </c>
      <c r="O39" s="9">
        <f t="shared" si="1"/>
        <v>-2728115779999</v>
      </c>
      <c r="Q39" s="9">
        <v>-57632645199</v>
      </c>
    </row>
    <row r="40" spans="1:17" ht="19.5" customHeight="1" x14ac:dyDescent="0.45">
      <c r="A40" s="15" t="s">
        <v>153</v>
      </c>
      <c r="C40" s="9">
        <v>4744704</v>
      </c>
      <c r="E40" s="9">
        <v>3822626210569</v>
      </c>
      <c r="G40" s="9">
        <f t="shared" si="0"/>
        <v>-3922097005002</v>
      </c>
      <c r="I40" s="9">
        <v>-99470794433</v>
      </c>
      <c r="K40" s="9">
        <v>4744704</v>
      </c>
      <c r="M40" s="9">
        <v>3822626210569</v>
      </c>
      <c r="O40" s="9">
        <f t="shared" si="1"/>
        <v>-4039530965402</v>
      </c>
      <c r="Q40" s="9">
        <v>-216904754833</v>
      </c>
    </row>
    <row r="41" spans="1:17" ht="19.5" customHeight="1" x14ac:dyDescent="0.45">
      <c r="A41" s="15" t="s">
        <v>152</v>
      </c>
      <c r="C41" s="9">
        <v>3253232</v>
      </c>
      <c r="E41" s="9">
        <v>2760166987474</v>
      </c>
      <c r="G41" s="9">
        <f t="shared" si="0"/>
        <v>-2815129718956</v>
      </c>
      <c r="I41" s="9">
        <v>-54962731482</v>
      </c>
      <c r="K41" s="9">
        <v>3253232</v>
      </c>
      <c r="M41" s="9">
        <v>2760166987474</v>
      </c>
      <c r="O41" s="9">
        <f t="shared" si="1"/>
        <v>-2564887367848</v>
      </c>
      <c r="Q41" s="9">
        <v>195279619626</v>
      </c>
    </row>
    <row r="42" spans="1:17" ht="19.5" customHeight="1" x14ac:dyDescent="0.45">
      <c r="A42" s="15" t="s">
        <v>172</v>
      </c>
      <c r="C42" s="9">
        <v>2503046</v>
      </c>
      <c r="E42" s="9">
        <v>2001347974990</v>
      </c>
      <c r="G42" s="9">
        <f t="shared" si="0"/>
        <v>-1869869419773</v>
      </c>
      <c r="I42" s="9">
        <v>131478555217</v>
      </c>
      <c r="K42" s="9">
        <v>2503046</v>
      </c>
      <c r="M42" s="9">
        <v>2001347974990</v>
      </c>
      <c r="O42" s="9">
        <f t="shared" si="1"/>
        <v>-1942457095332</v>
      </c>
      <c r="Q42" s="9">
        <v>58890879658</v>
      </c>
    </row>
    <row r="43" spans="1:17" ht="19.5" customHeight="1" x14ac:dyDescent="0.45">
      <c r="A43" s="15" t="s">
        <v>171</v>
      </c>
      <c r="C43" s="9">
        <v>4197560</v>
      </c>
      <c r="E43" s="9">
        <v>11456922838048</v>
      </c>
      <c r="G43" s="9">
        <f t="shared" si="0"/>
        <v>-11456922838048</v>
      </c>
      <c r="I43" s="9">
        <v>0</v>
      </c>
      <c r="K43" s="9">
        <v>4197560</v>
      </c>
      <c r="M43" s="9">
        <v>11456922838048</v>
      </c>
      <c r="O43" s="9">
        <f t="shared" si="1"/>
        <v>-9080185038612</v>
      </c>
      <c r="Q43" s="9">
        <v>2376737799436</v>
      </c>
    </row>
    <row r="44" spans="1:17" ht="19.5" customHeight="1" x14ac:dyDescent="0.45">
      <c r="A44" s="15" t="s">
        <v>169</v>
      </c>
      <c r="C44" s="9">
        <v>5000000</v>
      </c>
      <c r="E44" s="9">
        <v>4497553125000</v>
      </c>
      <c r="G44" s="9">
        <f t="shared" si="0"/>
        <v>-4497553125000</v>
      </c>
      <c r="I44" s="9">
        <v>0</v>
      </c>
      <c r="K44" s="9">
        <v>5000000</v>
      </c>
      <c r="M44" s="9">
        <v>4497553125000</v>
      </c>
      <c r="O44" s="9">
        <f t="shared" si="1"/>
        <v>-4997281249999</v>
      </c>
      <c r="Q44" s="9">
        <v>-499728124999</v>
      </c>
    </row>
    <row r="45" spans="1:17" ht="19.5" customHeight="1" x14ac:dyDescent="0.45">
      <c r="A45" s="15" t="s">
        <v>170</v>
      </c>
      <c r="B45" s="166"/>
      <c r="C45" s="9">
        <v>5000000</v>
      </c>
      <c r="D45" s="166"/>
      <c r="E45" s="9">
        <v>4497553125000</v>
      </c>
      <c r="F45" s="166"/>
      <c r="G45" s="9">
        <f t="shared" si="0"/>
        <v>-4497553125000</v>
      </c>
      <c r="H45" s="166"/>
      <c r="I45" s="9">
        <v>0</v>
      </c>
      <c r="J45" s="166"/>
      <c r="K45" s="9">
        <v>5000000</v>
      </c>
      <c r="M45" s="9">
        <v>4497553125000</v>
      </c>
      <c r="O45" s="9">
        <f t="shared" si="1"/>
        <v>-4497553125000</v>
      </c>
      <c r="Q45" s="9">
        <v>0</v>
      </c>
    </row>
    <row r="46" spans="1:17" ht="19.5" customHeight="1" x14ac:dyDescent="0.45">
      <c r="A46" s="15" t="s">
        <v>182</v>
      </c>
      <c r="C46" s="9">
        <v>6385595</v>
      </c>
      <c r="E46" s="9">
        <v>5029112792182</v>
      </c>
      <c r="G46" s="9">
        <f t="shared" si="0"/>
        <v>-5385299067475</v>
      </c>
      <c r="I46" s="9">
        <v>-356186275293</v>
      </c>
      <c r="K46" s="9">
        <v>6385595</v>
      </c>
      <c r="M46" s="9">
        <v>5029112792182</v>
      </c>
      <c r="O46" s="9">
        <f t="shared" si="1"/>
        <v>-5659999840149</v>
      </c>
      <c r="Q46" s="9">
        <v>-630887047967</v>
      </c>
    </row>
    <row r="47" spans="1:17" ht="19.5" customHeight="1" x14ac:dyDescent="0.45">
      <c r="A47" s="15" t="s">
        <v>181</v>
      </c>
      <c r="C47" s="9">
        <v>4000000</v>
      </c>
      <c r="E47" s="9">
        <v>3598042500000</v>
      </c>
      <c r="G47" s="9">
        <f t="shared" si="0"/>
        <v>-3598042500000</v>
      </c>
      <c r="I47" s="9">
        <v>0</v>
      </c>
      <c r="K47" s="9">
        <v>4000000</v>
      </c>
      <c r="M47" s="9">
        <v>3598042500000</v>
      </c>
      <c r="O47" s="9">
        <f t="shared" si="1"/>
        <v>-3999999999999</v>
      </c>
      <c r="Q47" s="9">
        <v>-401957499999</v>
      </c>
    </row>
    <row r="48" spans="1:17" ht="19.5" customHeight="1" x14ac:dyDescent="0.45">
      <c r="A48" s="15" t="s">
        <v>180</v>
      </c>
      <c r="C48" s="9">
        <v>1926340</v>
      </c>
      <c r="E48" s="9">
        <v>5705573741861</v>
      </c>
      <c r="G48" s="9">
        <f t="shared" si="0"/>
        <v>-5565538667331</v>
      </c>
      <c r="I48" s="9">
        <v>140035074530</v>
      </c>
      <c r="K48" s="9">
        <v>1926340</v>
      </c>
      <c r="M48" s="9">
        <v>5705573741861</v>
      </c>
      <c r="O48" s="9">
        <f t="shared" si="1"/>
        <v>-4999988840600</v>
      </c>
      <c r="Q48" s="9">
        <v>705584901261</v>
      </c>
    </row>
    <row r="49" spans="1:17" ht="19.5" customHeight="1" x14ac:dyDescent="0.45">
      <c r="A49" s="15" t="s">
        <v>203</v>
      </c>
      <c r="C49" s="9">
        <v>3999997</v>
      </c>
      <c r="E49" s="9">
        <v>3598039801468</v>
      </c>
      <c r="G49" s="9">
        <f t="shared" si="0"/>
        <v>-3598039801468</v>
      </c>
      <c r="I49" s="9">
        <v>0</v>
      </c>
      <c r="K49" s="9">
        <v>3999997</v>
      </c>
      <c r="M49" s="9">
        <v>3598039801468</v>
      </c>
      <c r="O49" s="9">
        <f t="shared" si="1"/>
        <v>-3999996999999</v>
      </c>
      <c r="Q49" s="9">
        <v>-401957198531</v>
      </c>
    </row>
    <row r="50" spans="1:17" ht="19.5" customHeight="1" x14ac:dyDescent="0.45">
      <c r="A50" s="15" t="s">
        <v>202</v>
      </c>
      <c r="C50" s="9">
        <v>2000000</v>
      </c>
      <c r="E50" s="9">
        <v>1799021250000</v>
      </c>
      <c r="G50" s="9">
        <f t="shared" si="0"/>
        <v>-1799021250000</v>
      </c>
      <c r="I50" s="9">
        <v>0</v>
      </c>
      <c r="K50" s="9">
        <v>2000000</v>
      </c>
      <c r="M50" s="9">
        <v>1799021250000</v>
      </c>
      <c r="O50" s="9">
        <f t="shared" si="1"/>
        <v>-1999999999999</v>
      </c>
      <c r="Q50" s="9">
        <v>-200978749999</v>
      </c>
    </row>
    <row r="51" spans="1:17" ht="19.5" customHeight="1" x14ac:dyDescent="0.45">
      <c r="A51" s="15" t="s">
        <v>223</v>
      </c>
      <c r="C51" s="9">
        <v>5333147</v>
      </c>
      <c r="E51" s="9">
        <v>5330247101318</v>
      </c>
      <c r="G51" s="9">
        <f t="shared" si="0"/>
        <v>-5135197369140</v>
      </c>
      <c r="I51" s="9">
        <v>195049732178</v>
      </c>
      <c r="K51" s="9">
        <v>5333147</v>
      </c>
      <c r="M51" s="9">
        <v>5330247101318</v>
      </c>
      <c r="O51" s="9">
        <f t="shared" si="1"/>
        <v>-4446244653900</v>
      </c>
      <c r="Q51" s="9">
        <v>884002447418</v>
      </c>
    </row>
    <row r="52" spans="1:17" ht="19.5" customHeight="1" x14ac:dyDescent="0.45">
      <c r="A52" s="1" t="s">
        <v>248</v>
      </c>
      <c r="C52" s="9">
        <v>6257822</v>
      </c>
      <c r="E52" s="9">
        <v>5000437825540</v>
      </c>
      <c r="G52" s="9">
        <f t="shared" si="0"/>
        <v>-4999999778000</v>
      </c>
      <c r="I52" s="9">
        <v>438047540</v>
      </c>
      <c r="K52" s="9">
        <v>6257822</v>
      </c>
      <c r="M52" s="9">
        <v>5000437825540</v>
      </c>
      <c r="O52" s="9">
        <f t="shared" si="1"/>
        <v>-4999999778000</v>
      </c>
      <c r="Q52" s="9">
        <v>438047540</v>
      </c>
    </row>
    <row r="53" spans="1:17" ht="19.5" customHeight="1" x14ac:dyDescent="0.45">
      <c r="A53" s="1" t="s">
        <v>249</v>
      </c>
      <c r="C53" s="9">
        <v>36731000</v>
      </c>
      <c r="E53" s="9">
        <v>29921322979157</v>
      </c>
      <c r="G53" s="9">
        <f t="shared" si="0"/>
        <v>-29873284000000</v>
      </c>
      <c r="I53" s="9">
        <v>48038979157</v>
      </c>
      <c r="K53" s="9">
        <v>36731000</v>
      </c>
      <c r="M53" s="9">
        <v>29921322979157</v>
      </c>
      <c r="O53" s="9">
        <f t="shared" si="1"/>
        <v>-29873284000000</v>
      </c>
      <c r="Q53" s="9">
        <v>48038979157</v>
      </c>
    </row>
    <row r="54" spans="1:17" ht="19.5" customHeight="1" x14ac:dyDescent="0.45">
      <c r="A54" s="15" t="s">
        <v>220</v>
      </c>
      <c r="C54" s="9">
        <v>10877447426</v>
      </c>
      <c r="E54" s="9">
        <v>10869207759</v>
      </c>
      <c r="G54" s="9">
        <f t="shared" si="0"/>
        <v>-10869207759</v>
      </c>
      <c r="I54" s="9">
        <v>0</v>
      </c>
      <c r="K54" s="9">
        <v>10877447426</v>
      </c>
      <c r="M54" s="9">
        <v>10869207759</v>
      </c>
      <c r="O54" s="9">
        <f t="shared" si="1"/>
        <v>-10869207759</v>
      </c>
      <c r="Q54" s="9">
        <v>0</v>
      </c>
    </row>
    <row r="55" spans="1:17" ht="19.5" customHeight="1" x14ac:dyDescent="0.45">
      <c r="A55" s="90" t="s">
        <v>143</v>
      </c>
      <c r="E55" s="33">
        <f>SUM(E9:E54)</f>
        <v>137346641453711</v>
      </c>
      <c r="G55" s="33">
        <f>SUM(G9:G54)</f>
        <v>-135921719875360</v>
      </c>
      <c r="I55" s="33">
        <f>SUM(I9:I54)</f>
        <v>1424921578351</v>
      </c>
      <c r="M55" s="33">
        <f>SUM(M9:M54)</f>
        <v>137346641453711</v>
      </c>
      <c r="O55" s="33">
        <f>SUM(O9:O54)</f>
        <v>-132892619138577</v>
      </c>
      <c r="Q55" s="33">
        <f>SUM(Q9:Q54)</f>
        <v>4454022315134</v>
      </c>
    </row>
    <row r="56" spans="1:17" ht="19.5" hidden="1" customHeight="1" x14ac:dyDescent="0.45">
      <c r="I56" s="9">
        <f>'درآمد سرمایه گذاری در سهام'!E12+'درآمد سرمایه گذاری در صندوق'!E25+'درآمد سرمایه گذاری در اوراق'!E50</f>
        <v>1424921578351</v>
      </c>
      <c r="Q56" s="9">
        <f>'درآمد سرمایه گذاری در سهام'!O12+'درآمد سرمایه گذاری در صندوق'!O25+'درآمد سرمایه گذاری در اوراق'!O50+'درآمد گواهی سپرده کالایی'!O11</f>
        <v>4454022315134</v>
      </c>
    </row>
    <row r="57" spans="1:17" ht="19.5" hidden="1" customHeight="1" x14ac:dyDescent="0.45">
      <c r="I57" s="169">
        <f>I55-I56</f>
        <v>0</v>
      </c>
      <c r="Q57" s="9">
        <f>Q55-Q56</f>
        <v>0</v>
      </c>
    </row>
    <row r="59" spans="1:17" ht="19.5" customHeight="1" x14ac:dyDescent="0.45">
      <c r="E59" s="16"/>
    </row>
  </sheetData>
  <sortState xmlns:xlrd2="http://schemas.microsoft.com/office/spreadsheetml/2017/richdata2" ref="A9:Q54">
    <sortCondition descending="1" ref="Q9:Q54"/>
  </sortState>
  <mergeCells count="7">
    <mergeCell ref="A1:Q1"/>
    <mergeCell ref="A2:Q2"/>
    <mergeCell ref="A3:Q3"/>
    <mergeCell ref="A5:Q5"/>
    <mergeCell ref="A6:A7"/>
    <mergeCell ref="C6:I6"/>
    <mergeCell ref="K6:Q6"/>
  </mergeCells>
  <phoneticPr fontId="11" type="noConversion"/>
  <pageMargins left="0.39" right="0.39" top="0.39" bottom="0.39" header="0" footer="0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صورت وضعیت</vt:lpstr>
      <vt:lpstr>سهام</vt:lpstr>
      <vt:lpstr>واحدهای صندوق</vt:lpstr>
      <vt:lpstr>اوراق</vt:lpstr>
      <vt:lpstr>تعدیل قیمت</vt:lpstr>
      <vt:lpstr>سپرده </vt:lpstr>
      <vt:lpstr>گواهی سپرده بانکی</vt:lpstr>
      <vt:lpstr>درآمد</vt:lpstr>
      <vt:lpstr>درآمد سرمایه گذاری در سهام</vt:lpstr>
      <vt:lpstr>درآمد سرمایه گذاری در صندوق</vt:lpstr>
      <vt:lpstr>درآمد سرمایه گذاری در اوراق</vt:lpstr>
      <vt:lpstr>درآمد سپرده و گواهی سپرده بانکی</vt:lpstr>
      <vt:lpstr>درآمد گواهی سپرده کالایی</vt:lpstr>
      <vt:lpstr>سایر درآمدها</vt:lpstr>
      <vt:lpstr>درآمد سود سهام</vt:lpstr>
      <vt:lpstr>سود اوراق بهادار</vt:lpstr>
      <vt:lpstr>مبالغ تخصیصی اوراق</vt:lpstr>
      <vt:lpstr>سود سپرده بانکی</vt:lpstr>
      <vt:lpstr>درآمد ناشی از فروش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و گواهی سپرده بانکی'!Print_Area</vt:lpstr>
      <vt:lpstr>'درآمد سرمایه گذاری در اوراق'!Print_Area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گواهی سپرده کالایی'!Print_Area</vt:lpstr>
      <vt:lpstr>'درآمد ناشی از تغییر قیمت اوراق'!Print_Area</vt:lpstr>
      <vt:lpstr>'درآمد ناشی از فروش'!Print_Area</vt:lpstr>
      <vt:lpstr>'سایر درآمدها'!Print_Area</vt:lpstr>
      <vt:lpstr>'سپرده '!Print_Area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'گواهی سپرده بانکی'!Print_Area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Majid 2116. Aghataghi</dc:creator>
  <cp:lastModifiedBy>Solmaz Nateghi</cp:lastModifiedBy>
  <cp:lastPrinted>2026-02-23T08:56:49Z</cp:lastPrinted>
  <dcterms:created xsi:type="dcterms:W3CDTF">2024-08-28T07:34:27Z</dcterms:created>
  <dcterms:modified xsi:type="dcterms:W3CDTF">2026-09-01T13:44:46Z</dcterms:modified>
</cp:coreProperties>
</file>