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تداوم اطمینان\1405\14050631\"/>
    </mc:Choice>
  </mc:AlternateContent>
  <xr:revisionPtr revIDLastSave="0" documentId="13_ncr:1_{A209908F-56E0-43C8-8EF6-35E8B1BF0B32}" xr6:coauthVersionLast="47" xr6:coauthVersionMax="47" xr10:uidLastSave="{00000000-0000-0000-0000-000000000000}"/>
  <bookViews>
    <workbookView xWindow="28680" yWindow="-120" windowWidth="29040" windowHeight="15720" tabRatio="85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گواهی سپرده بانک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و گواهی سپرده بانکی" sheetId="13" r:id="rId12"/>
    <sheet name="درآمد گواهی سپرده کالایی" sheetId="27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_FilterDatabase" localSheetId="3" hidden="1">اوراق!$A$10:$AK$46</definedName>
    <definedName name="_xlnm._FilterDatabase" localSheetId="18" hidden="1">'درآمد ناشی از تغییر قیمت اوراق'!$7:$58</definedName>
    <definedName name="_xlnm._FilterDatabase" localSheetId="17" hidden="1">'درآمد ناشی از فروش'!#REF!</definedName>
    <definedName name="_xlnm._FilterDatabase" localSheetId="1" hidden="1">سهام!#REF!</definedName>
    <definedName name="_xlnm._FilterDatabase" localSheetId="15" hidden="1">'سود اوراق بهادار'!$A$9:$S$43</definedName>
    <definedName name="_xlnm.Print_Area" localSheetId="3">اوراق!$A$1:$AK$48</definedName>
    <definedName name="_xlnm.Print_Area" localSheetId="6">'تعدیل قیمت'!$A$1:$M$22</definedName>
    <definedName name="_xlnm.Print_Area" localSheetId="7">درآمد!$A$1:$I$17</definedName>
    <definedName name="_xlnm.Print_Area" localSheetId="11">'درآمد سپرده و گواهی سپرده بانکی'!$A$1:$J$12</definedName>
    <definedName name="_xlnm.Print_Area" localSheetId="10">'درآمد سرمایه گذاری در اوراق'!$A$1:$U$53</definedName>
    <definedName name="_xlnm.Print_Area" localSheetId="8">'درآمد سرمایه گذاری در سهام'!$A$1:$V$13</definedName>
    <definedName name="_xlnm.Print_Area" localSheetId="9">'درآمد سرمایه گذاری در صندوق'!$A$1:$U$27</definedName>
    <definedName name="_xlnm.Print_Area" localSheetId="12">'درآمد گواهی سپرده کالایی'!$A$1:$U$11</definedName>
    <definedName name="_xlnm.Print_Area" localSheetId="18">'درآمد ناشی از تغییر قیمت اوراق'!$A$1:$R$58</definedName>
    <definedName name="_xlnm.Print_Area" localSheetId="17">'درآمد ناشی از فروش'!$A$1:$Q$26</definedName>
    <definedName name="_xlnm.Print_Area" localSheetId="13">'سایر درآمدها'!$A$1:$E$11</definedName>
    <definedName name="_xlnm.Print_Area" localSheetId="4">'سپرده '!$A$1:$K$11</definedName>
    <definedName name="_xlnm.Print_Area" localSheetId="1">سهام!$A$1:$Y$13</definedName>
    <definedName name="_xlnm.Print_Area" localSheetId="15">'سود اوراق بهادار'!$A$1:$S$46</definedName>
    <definedName name="_xlnm.Print_Area" localSheetId="16">'سود سپرده بانکی'!$A$1:$N$11</definedName>
    <definedName name="_xlnm.Print_Area" localSheetId="0">'صورت وضعیت'!$A$1:$C$19</definedName>
    <definedName name="_xlnm.Print_Area" localSheetId="5">'گواهی سپرده بانکی'!$A$1:$K$12</definedName>
    <definedName name="_xlnm.Print_Area" localSheetId="14">'مبالغ تخصیصی اوراق'!$A$1:$H$22</definedName>
    <definedName name="_xlnm.Print_Area" localSheetId="2">'واحدهای صندوق'!$A$1:$Y$26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4" l="1"/>
  <c r="S11" i="27"/>
  <c r="Q11" i="27"/>
  <c r="A3" i="27"/>
  <c r="A3" i="13"/>
  <c r="O10" i="9"/>
  <c r="S10" i="9" s="1"/>
  <c r="S12" i="9" s="1"/>
  <c r="Q10" i="11"/>
  <c r="Q53" i="11" s="1"/>
  <c r="S11" i="9"/>
  <c r="I10" i="25"/>
  <c r="E10" i="25"/>
  <c r="E10" i="11"/>
  <c r="M12" i="9"/>
  <c r="K12" i="8"/>
  <c r="I51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49" i="11"/>
  <c r="S50" i="11"/>
  <c r="S51" i="11"/>
  <c r="S10" i="11" l="1"/>
  <c r="I46" i="17" l="1"/>
  <c r="K46" i="17"/>
  <c r="M46" i="17"/>
  <c r="O46" i="17"/>
  <c r="Q46" i="17"/>
  <c r="S46" i="17"/>
  <c r="M43" i="17"/>
  <c r="M44" i="17"/>
  <c r="M45" i="17"/>
  <c r="S21" i="17"/>
  <c r="S20" i="17"/>
  <c r="S19" i="17"/>
  <c r="S18" i="17"/>
  <c r="S17" i="17"/>
  <c r="S16" i="17"/>
  <c r="S15" i="17"/>
  <c r="S14" i="17"/>
  <c r="S13" i="17"/>
  <c r="S12" i="17"/>
  <c r="S11" i="17"/>
  <c r="S10" i="17"/>
  <c r="S9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37" i="17"/>
  <c r="S38" i="17"/>
  <c r="S39" i="17"/>
  <c r="S40" i="17"/>
  <c r="S41" i="17"/>
  <c r="S42" i="17"/>
  <c r="S43" i="17"/>
  <c r="I58" i="21"/>
  <c r="I54" i="21"/>
  <c r="I55" i="21"/>
  <c r="I56" i="21"/>
  <c r="I57" i="21"/>
  <c r="I18" i="21"/>
  <c r="I10" i="21"/>
  <c r="I11" i="21"/>
  <c r="I12" i="21"/>
  <c r="I13" i="21"/>
  <c r="I14" i="21"/>
  <c r="I15" i="21"/>
  <c r="I16" i="21"/>
  <c r="I17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9" i="21"/>
  <c r="Q10" i="19"/>
  <c r="M53" i="11"/>
  <c r="I10" i="9"/>
  <c r="AK47" i="5"/>
  <c r="AC12" i="5"/>
  <c r="AC11" i="5"/>
  <c r="AC10" i="5"/>
  <c r="Q13" i="4"/>
  <c r="Q12" i="4"/>
  <c r="Q11" i="4"/>
  <c r="Q11" i="2"/>
  <c r="Q10" i="2"/>
  <c r="Y12" i="4"/>
  <c r="Y11" i="4"/>
  <c r="Y11" i="2"/>
  <c r="Y10" i="2"/>
  <c r="Q10" i="21" l="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7" i="21"/>
  <c r="Q9" i="21"/>
  <c r="Q11" i="19"/>
  <c r="O11" i="19"/>
  <c r="Q26" i="19"/>
  <c r="Q9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9" i="19"/>
  <c r="G9" i="13"/>
  <c r="C9" i="13"/>
  <c r="M9" i="18"/>
  <c r="G9" i="18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10" i="17"/>
  <c r="M9" i="17"/>
  <c r="O53" i="11"/>
  <c r="S52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2" i="11"/>
  <c r="I10" i="11"/>
  <c r="S25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10" i="10"/>
  <c r="I11" i="9"/>
  <c r="S53" i="11" l="1"/>
  <c r="I9" i="23"/>
  <c r="AI47" i="5" l="1"/>
  <c r="AK39" i="5"/>
  <c r="AK40" i="5"/>
  <c r="AK41" i="5"/>
  <c r="AK42" i="5"/>
  <c r="AK43" i="5"/>
  <c r="AK44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3" i="5"/>
  <c r="Y25" i="4"/>
  <c r="W25" i="4"/>
  <c r="U25" i="4"/>
  <c r="K25" i="4"/>
  <c r="Y23" i="4"/>
  <c r="Y20" i="4"/>
  <c r="Y21" i="4"/>
  <c r="Y22" i="4"/>
  <c r="Q14" i="4"/>
  <c r="Q15" i="4"/>
  <c r="Q16" i="4"/>
  <c r="Q17" i="4"/>
  <c r="Q18" i="4"/>
  <c r="Q19" i="4"/>
  <c r="Q20" i="4"/>
  <c r="Q21" i="4"/>
  <c r="Q22" i="4"/>
  <c r="Q23" i="4"/>
  <c r="Q24" i="4"/>
  <c r="Y12" i="2"/>
  <c r="W12" i="2"/>
  <c r="G12" i="2"/>
  <c r="E12" i="2"/>
  <c r="E9" i="8"/>
  <c r="Q12" i="9"/>
  <c r="O12" i="9"/>
  <c r="I12" i="9"/>
  <c r="G12" i="9"/>
  <c r="E12" i="9"/>
  <c r="C12" i="9"/>
  <c r="I25" i="10"/>
  <c r="E25" i="10"/>
  <c r="Q25" i="10"/>
  <c r="E10" i="8"/>
  <c r="C25" i="10"/>
  <c r="G25" i="10"/>
  <c r="M25" i="10"/>
  <c r="O25" i="10"/>
  <c r="M26" i="19"/>
  <c r="C11" i="13"/>
  <c r="G11" i="13"/>
  <c r="E12" i="8" s="1"/>
  <c r="O11" i="27"/>
  <c r="M11" i="27"/>
  <c r="G11" i="27"/>
  <c r="E11" i="27"/>
  <c r="C11" i="27"/>
  <c r="E13" i="8"/>
  <c r="I10" i="27"/>
  <c r="I11" i="27" s="1"/>
  <c r="Q58" i="21" l="1"/>
  <c r="K10" i="27"/>
  <c r="K11" i="27" s="1"/>
  <c r="E11" i="8" l="1"/>
  <c r="E53" i="11"/>
  <c r="C53" i="11"/>
  <c r="I53" i="11" l="1"/>
  <c r="I13" i="8"/>
  <c r="AK35" i="5"/>
  <c r="AK28" i="5"/>
  <c r="AK15" i="5"/>
  <c r="AK45" i="5"/>
  <c r="AK11" i="5"/>
  <c r="AK27" i="5"/>
  <c r="AK10" i="5"/>
  <c r="AK16" i="5"/>
  <c r="AK17" i="5"/>
  <c r="AK14" i="5"/>
  <c r="K9" i="25"/>
  <c r="K10" i="25" s="1"/>
  <c r="G10" i="25"/>
  <c r="C10" i="25"/>
  <c r="I6" i="25"/>
  <c r="C6" i="25"/>
  <c r="A3" i="25"/>
  <c r="E26" i="19"/>
  <c r="G26" i="19"/>
  <c r="K12" i="2"/>
  <c r="O12" i="2"/>
  <c r="U12" i="2"/>
  <c r="E58" i="21"/>
  <c r="M58" i="21"/>
  <c r="O58" i="21"/>
  <c r="C10" i="14"/>
  <c r="I26" i="19"/>
  <c r="Q47" i="5"/>
  <c r="S47" i="5"/>
  <c r="W47" i="5"/>
  <c r="AA47" i="5"/>
  <c r="AG47" i="5"/>
  <c r="AK23" i="5"/>
  <c r="AK30" i="5"/>
  <c r="AK12" i="5"/>
  <c r="AK36" i="5"/>
  <c r="AK37" i="5"/>
  <c r="AK25" i="5"/>
  <c r="AK38" i="5"/>
  <c r="AK29" i="5"/>
  <c r="AK32" i="5"/>
  <c r="Y18" i="4"/>
  <c r="Y14" i="4"/>
  <c r="Y24" i="4"/>
  <c r="E25" i="4"/>
  <c r="G25" i="4"/>
  <c r="O25" i="4"/>
  <c r="M6" i="11"/>
  <c r="M6" i="10"/>
  <c r="AK24" i="5"/>
  <c r="AK26" i="5"/>
  <c r="AK22" i="5"/>
  <c r="AK33" i="5"/>
  <c r="AK46" i="5"/>
  <c r="AK20" i="5"/>
  <c r="AK18" i="5"/>
  <c r="AK21" i="5"/>
  <c r="AK31" i="5"/>
  <c r="AK34" i="5"/>
  <c r="AK19" i="5"/>
  <c r="AK13" i="5"/>
  <c r="Y16" i="4" l="1"/>
  <c r="A3" i="21"/>
  <c r="A3" i="19"/>
  <c r="A3" i="18"/>
  <c r="A3" i="17"/>
  <c r="A3" i="22"/>
  <c r="A3" i="14"/>
  <c r="A3" i="11"/>
  <c r="A3" i="10"/>
  <c r="A3" i="9"/>
  <c r="A3" i="6"/>
  <c r="I6" i="23"/>
  <c r="C6" i="23"/>
  <c r="A3" i="23"/>
  <c r="AC6" i="5"/>
  <c r="O6" i="5"/>
  <c r="Q7" i="4"/>
  <c r="C7" i="4"/>
  <c r="Y13" i="4"/>
  <c r="G53" i="11"/>
  <c r="C10" i="23"/>
  <c r="E10" i="23"/>
  <c r="G10" i="23"/>
  <c r="I10" i="23"/>
  <c r="K10" i="8" l="1"/>
  <c r="I9" i="8"/>
  <c r="G10" i="18"/>
  <c r="C10" i="18" l="1"/>
  <c r="E10" i="18"/>
  <c r="I10" i="18"/>
  <c r="K10" i="18"/>
  <c r="M10" i="18"/>
  <c r="E14" i="8"/>
  <c r="I14" i="8" s="1"/>
  <c r="I12" i="8"/>
  <c r="K9" i="8"/>
  <c r="Y19" i="4"/>
  <c r="Y17" i="4"/>
  <c r="K9" i="23"/>
  <c r="K10" i="23" s="1"/>
  <c r="Y15" i="4"/>
  <c r="I11" i="8" l="1"/>
  <c r="I10" i="8" l="1"/>
  <c r="I15" i="8" s="1"/>
  <c r="E15" i="8"/>
  <c r="A3" i="8"/>
  <c r="U34" i="11" l="1"/>
  <c r="U24" i="11"/>
  <c r="U48" i="11"/>
  <c r="U31" i="11"/>
  <c r="U49" i="11"/>
  <c r="U20" i="11"/>
  <c r="U32" i="11"/>
  <c r="U38" i="11"/>
  <c r="U50" i="11"/>
  <c r="U15" i="11"/>
  <c r="U21" i="11"/>
  <c r="U27" i="11"/>
  <c r="U33" i="11"/>
  <c r="U39" i="11"/>
  <c r="U45" i="11"/>
  <c r="U51" i="11"/>
  <c r="U16" i="11"/>
  <c r="U22" i="11"/>
  <c r="U28" i="11"/>
  <c r="U40" i="11"/>
  <c r="U46" i="11"/>
  <c r="U11" i="11"/>
  <c r="U17" i="11"/>
  <c r="U23" i="11"/>
  <c r="U29" i="11"/>
  <c r="U35" i="11"/>
  <c r="U41" i="11"/>
  <c r="U47" i="11"/>
  <c r="U12" i="11"/>
  <c r="U18" i="11"/>
  <c r="U30" i="11"/>
  <c r="U36" i="11"/>
  <c r="U42" i="11"/>
  <c r="U13" i="11"/>
  <c r="U19" i="11"/>
  <c r="U25" i="11"/>
  <c r="U37" i="11"/>
  <c r="U43" i="11"/>
  <c r="U14" i="11"/>
  <c r="U26" i="11"/>
  <c r="U44" i="11"/>
  <c r="U10" i="11"/>
  <c r="U52" i="11"/>
  <c r="U21" i="10"/>
  <c r="U22" i="10"/>
  <c r="U23" i="10"/>
  <c r="U20" i="10"/>
  <c r="U10" i="9"/>
  <c r="U11" i="9"/>
  <c r="U10" i="27"/>
  <c r="U11" i="27" s="1"/>
  <c r="G13" i="8"/>
  <c r="I9" i="13"/>
  <c r="I10" i="13"/>
  <c r="U12" i="10"/>
  <c r="U15" i="10"/>
  <c r="U16" i="10"/>
  <c r="U10" i="10"/>
  <c r="U14" i="10"/>
  <c r="U11" i="10"/>
  <c r="U19" i="10"/>
  <c r="G9" i="8"/>
  <c r="U17" i="10"/>
  <c r="U18" i="10"/>
  <c r="U24" i="10"/>
  <c r="U13" i="10"/>
  <c r="C8" i="6"/>
  <c r="U53" i="11" l="1"/>
  <c r="U12" i="9"/>
  <c r="U25" i="10"/>
  <c r="I11" i="13"/>
  <c r="K11" i="8"/>
  <c r="K15" i="8" s="1"/>
  <c r="K52" i="11" l="1"/>
  <c r="K51" i="11"/>
  <c r="K11" i="9"/>
  <c r="K10" i="9"/>
  <c r="K12" i="11"/>
  <c r="K18" i="11"/>
  <c r="K24" i="11"/>
  <c r="K30" i="11"/>
  <c r="K36" i="11"/>
  <c r="K42" i="11"/>
  <c r="K48" i="11"/>
  <c r="K29" i="11"/>
  <c r="K13" i="11"/>
  <c r="K19" i="11"/>
  <c r="K25" i="11"/>
  <c r="K31" i="11"/>
  <c r="K37" i="11"/>
  <c r="K43" i="11"/>
  <c r="K49" i="11"/>
  <c r="K26" i="11"/>
  <c r="K38" i="11"/>
  <c r="K50" i="11"/>
  <c r="K15" i="11"/>
  <c r="K21" i="11"/>
  <c r="K27" i="11"/>
  <c r="K39" i="11"/>
  <c r="K23" i="11"/>
  <c r="K47" i="11"/>
  <c r="K14" i="11"/>
  <c r="K20" i="11"/>
  <c r="K32" i="11"/>
  <c r="K44" i="11"/>
  <c r="K33" i="11"/>
  <c r="K45" i="11"/>
  <c r="K35" i="11"/>
  <c r="K16" i="11"/>
  <c r="K22" i="11"/>
  <c r="K28" i="11"/>
  <c r="K34" i="11"/>
  <c r="K40" i="11"/>
  <c r="K46" i="11"/>
  <c r="K10" i="11"/>
  <c r="K11" i="11"/>
  <c r="K17" i="11"/>
  <c r="K41" i="11"/>
  <c r="K21" i="10"/>
  <c r="K16" i="10"/>
  <c r="K10" i="10"/>
  <c r="K22" i="10"/>
  <c r="K15" i="10"/>
  <c r="K17" i="10"/>
  <c r="K23" i="10"/>
  <c r="K14" i="10"/>
  <c r="K18" i="10"/>
  <c r="K24" i="10"/>
  <c r="K13" i="10"/>
  <c r="K19" i="10"/>
  <c r="K12" i="10"/>
  <c r="K20" i="10"/>
  <c r="K11" i="10"/>
  <c r="M13" i="8"/>
  <c r="E10" i="13"/>
  <c r="M11" i="8"/>
  <c r="M14" i="8"/>
  <c r="E9" i="13"/>
  <c r="M10" i="8"/>
  <c r="M9" i="8"/>
  <c r="M12" i="8"/>
  <c r="G10" i="8"/>
  <c r="G11" i="8"/>
  <c r="G14" i="8"/>
  <c r="G12" i="8"/>
  <c r="K12" i="9" l="1"/>
  <c r="K53" i="11"/>
  <c r="E11" i="13"/>
  <c r="K25" i="10"/>
  <c r="M15" i="8"/>
  <c r="G15" i="8"/>
  <c r="O26" i="19"/>
  <c r="G58" i="21"/>
</calcChain>
</file>

<file path=xl/sharedStrings.xml><?xml version="1.0" encoding="utf-8"?>
<sst xmlns="http://schemas.openxmlformats.org/spreadsheetml/2006/main" count="864" uniqueCount="257">
  <si>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</si>
  <si>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</si>
  <si>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</si>
  <si>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</si>
  <si>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</si>
  <si>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</si>
  <si>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</si>
  <si>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</si>
  <si>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</si>
  <si>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</si>
  <si>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</si>
  <si>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</si>
  <si>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</si>
  <si>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</si>
  <si>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</si>
  <si>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</si>
  <si>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</si>
  <si>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</si>
  <si>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</si>
  <si>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</si>
  <si>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</si>
  <si>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</si>
  <si>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</si>
  <si>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</si>
  <si>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</si>
  <si>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</si>
  <si>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</si>
  <si>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</si>
  <si>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</si>
  <si>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</si>
  <si>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</si>
  <si>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</si>
  <si>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</si>
  <si>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</si>
  <si>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</si>
  <si>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</si>
  <si>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</si>
  <si>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</si>
  <si>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</si>
  <si>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</si>
  <si>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</si>
  <si>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</si>
  <si>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</si>
  <si>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</si>
  <si>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</si>
  <si>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</si>
  <si>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</si>
  <si>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</si>
  <si>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</si>
  <si>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</si>
  <si>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</si>
  <si>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</si>
  <si>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</si>
  <si>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</si>
  <si>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</si>
  <si>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</si>
  <si>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</si>
  <si>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</si>
  <si>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</si>
  <si>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</si>
  <si>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</si>
  <si>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</si>
  <si>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</si>
  <si>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</si>
  <si>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</si>
  <si>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</si>
  <si>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</si>
  <si>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</si>
  <si>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</si>
  <si>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</si>
  <si>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</si>
  <si>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</si>
  <si>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</si>
  <si>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</si>
  <si>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</si>
  <si>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</si>
  <si>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</si>
  <si>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</si>
  <si>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</si>
  <si>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</si>
  <si>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</si>
  <si>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</si>
  <si>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</si>
  <si>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</si>
  <si>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</si>
  <si>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</si>
  <si>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</si>
  <si>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</si>
  <si>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</si>
  <si>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</si>
  <si>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</si>
  <si>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</si>
  <si>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</si>
  <si>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</si>
  <si>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</si>
  <si>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</si>
  <si>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</si>
  <si>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</si>
  <si>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</si>
  <si>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</si>
  <si>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</si>
  <si>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</si>
  <si>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</si>
  <si>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</si>
  <si>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</si>
  <si>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</si>
  <si>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</si>
  <si>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</si>
  <si>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</si>
  <si>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</si>
  <si>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</si>
  <si>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</si>
  <si>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</si>
  <si>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</si>
  <si>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</si>
  <si>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</si>
  <si>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</si>
  <si>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</si>
  <si>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</si>
  <si>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</si>
  <si>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</si>
  <si>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</si>
  <si>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</si>
  <si>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</si>
  <si>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</si>
  <si>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</si>
  <si>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</si>
  <si>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</si>
  <si>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</si>
  <si>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</si>
  <si>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</si>
  <si>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</si>
  <si>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</si>
  <si>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</si>
  <si>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</si>
  <si>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</si>
  <si>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</si>
  <si>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</si>
  <si>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</si>
  <si>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</si>
  <si>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</si>
  <si>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</si>
  <si>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</si>
  <si>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</si>
  <si>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</si>
  <si>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</si>
  <si>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</si>
  <si>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1407/04/31</t>
  </si>
  <si>
    <t>1407/12/28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</si>
  <si>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</si>
  <si>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</si>
  <si>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</si>
  <si>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</si>
  <si>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</si>
  <si>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</si>
  <si>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</si>
  <si>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</si>
  <si>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</si>
  <si>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</si>
  <si>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</si>
  <si>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</si>
  <si>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</si>
  <si>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</si>
  <si>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</si>
  <si>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</si>
  <si>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</si>
  <si>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</si>
  <si>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</si>
  <si>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</si>
  <si>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</si>
  <si>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</si>
  <si>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</si>
  <si>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</si>
  <si>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</si>
  <si>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</si>
  <si>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</si>
  <si>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</si>
  <si>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اوراق مشارکت صکوک مرابحه کگل0811-3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</si>
  <si>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</si>
  <si>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</si>
  <si>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</si>
  <si>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</si>
  <si>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</si>
  <si>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</si>
  <si>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</si>
  <si>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</si>
  <si>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</si>
  <si>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صندوق س.مبتنی بر کالای فارابی</t>
  </si>
  <si>
    <t>-</t>
  </si>
  <si>
    <t>تامین سرمایه امید</t>
  </si>
  <si>
    <t>صکوک مرابحه کگل81</t>
  </si>
  <si>
    <t xml:space="preserve"> اوراق آریس آمل</t>
  </si>
  <si>
    <t>ایران خودرو دیزل</t>
  </si>
  <si>
    <t>صندوق س.کالای تابان تمدن1</t>
  </si>
  <si>
    <t>صندوق س.پشتوانه طلای دماوند</t>
  </si>
  <si>
    <t>اسناد خزانه-م11بودجه02-050720</t>
  </si>
  <si>
    <t>اسناد خزانه-م13بودجه02-051021</t>
  </si>
  <si>
    <t>اسناد خزانه-م12بودجه02-050916</t>
  </si>
  <si>
    <t>اسنادخزانه-م2بودجه02-050923</t>
  </si>
  <si>
    <t>اسنادخزانه-م10بودجه02-051112</t>
  </si>
  <si>
    <t>مرابحه عام دولت211-ش.خ050528</t>
  </si>
  <si>
    <t>صکوک مرابحه دوچرخ83-3ماهه23%</t>
  </si>
  <si>
    <t>صکوک مرابحه آکو903-3ماهه23%</t>
  </si>
  <si>
    <t>1402/12/29</t>
  </si>
  <si>
    <t>1405/07/20</t>
  </si>
  <si>
    <t>1405/10/21</t>
  </si>
  <si>
    <t>1405/09/16</t>
  </si>
  <si>
    <t>1402/06/19</t>
  </si>
  <si>
    <t>1405/09/23</t>
  </si>
  <si>
    <t>1402/12/21</t>
  </si>
  <si>
    <t>1405/11/12</t>
  </si>
  <si>
    <t>1405/05/28</t>
  </si>
  <si>
    <t>1405/03/09</t>
  </si>
  <si>
    <t>1408/03/09</t>
  </si>
  <si>
    <t>1405/03/02</t>
  </si>
  <si>
    <t>1409/03/02</t>
  </si>
  <si>
    <t>تعدیل کارمزد کارگزار</t>
  </si>
  <si>
    <t>ظخاور06041</t>
  </si>
  <si>
    <t>صندوق س.كالاي زرگر كارآمد</t>
  </si>
  <si>
    <t>مرابحه عام دولت294-ش.خ070230</t>
  </si>
  <si>
    <t>اسنادخزانه-م4بودجه02-051021</t>
  </si>
  <si>
    <t>1405/04/30</t>
  </si>
  <si>
    <t>1407/02/30</t>
  </si>
  <si>
    <t>1402/12/15</t>
  </si>
  <si>
    <t>1405/02/29</t>
  </si>
  <si>
    <t>1409/02/28</t>
  </si>
  <si>
    <t>5-1- سرمایه‌گذاری در  سپرده‌ بانکی</t>
  </si>
  <si>
    <t>گواهی سپرده بانک تجارت</t>
  </si>
  <si>
    <t>گواهی سپرده بانکی</t>
  </si>
  <si>
    <t>اوراق مشارکت صکوک مرابحه دوچرخ83</t>
  </si>
  <si>
    <t>اوراق مشارکت صکوک مرابحه آکو903</t>
  </si>
  <si>
    <t>اوراق مشارکت شهرداری تبریز-اتوبوسرانی</t>
  </si>
  <si>
    <t>اوراق مشارکت شهرداری تبریز-قطار شهری</t>
  </si>
  <si>
    <t>اوراق مشارکت شهرداری اصفهان</t>
  </si>
  <si>
    <t>برای ماه منتهی به 1405/06/31</t>
  </si>
  <si>
    <t>1405/05/31</t>
  </si>
  <si>
    <t>1405/06/31</t>
  </si>
  <si>
    <t>صندوق س صنایع تمدن1-بخشی</t>
  </si>
  <si>
    <t>مرابحه عام دولت296-ش.خ070930</t>
  </si>
  <si>
    <t>مرابحه عام دولت297-ش.خ070706</t>
  </si>
  <si>
    <t>مرابحه عام دولت221-ش.خ060830</t>
  </si>
  <si>
    <t>مرابحه عام دولت240-ش.خ060929</t>
  </si>
  <si>
    <t>مرابحه عام دولت235-ش.خ060915</t>
  </si>
  <si>
    <t>شهرداری تبریز</t>
  </si>
  <si>
    <t>شهرداری اصفهان</t>
  </si>
  <si>
    <t>شهردادری تهران</t>
  </si>
  <si>
    <t>1405/05/06</t>
  </si>
  <si>
    <t>1407/07/06</t>
  </si>
  <si>
    <t>1406/08/30</t>
  </si>
  <si>
    <t>1406/09/29</t>
  </si>
  <si>
    <t>1404/07/15</t>
  </si>
  <si>
    <t>1406/09/15</t>
  </si>
  <si>
    <t>ارزش ناشی از تعدیل قیمت</t>
  </si>
  <si>
    <t>از ابتدای سال مالی تا پایان شهریور 1405</t>
  </si>
  <si>
    <t>3,528,000 </t>
  </si>
  <si>
    <t xml:space="preserve"> اوراق تبعی اختیار فروش تامین مالی خاور1</t>
  </si>
  <si>
    <t>اوراق سلف موازی آهن اسفنجی غدیر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</si>
</sst>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-_ر_ي_ا_ل_ ;_ * #,##0.00\-_ر_ي_ا_ل_ ;_ * &quot;-&quot;??_-_ر_ي_ا_ل_ ;_ @_ "/>
    <numFmt numFmtId="165" formatCode="#,###;\(#,###\);\-"/>
    <numFmt numFmtId="166" formatCode=";;;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1" formatCode="#,###.000;\(#,###.000\);\-"/>
    <numFmt numFmtId="179" formatCode="#,###.00000;\(#,###.00000\);\-"/>
  </numFmts>
  <fonts count="20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  <font>
      <sz val="10"/>
      <color rgb="FF333333"/>
      <name val="IRANSans"/>
    </font>
    <font>
      <sz val="12"/>
      <color rgb="FFFFFF00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84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9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vertical="top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 readingOrder="2"/>
    </xf>
    <xf numFmtId="165" fontId="3" fillId="0" borderId="7" xfId="0" applyNumberFormat="1" applyFont="1" applyFill="1" applyBorder="1" applyAlignment="1">
      <alignment horizontal="center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13" fillId="0" borderId="0" xfId="0" applyNumberFormat="1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left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0" fontId="3" fillId="0" borderId="7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vertical="center"/>
    </xf>
    <xf numFmtId="165" fontId="3" fillId="0" borderId="5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3" fontId="0" fillId="0" borderId="0" xfId="0" applyNumberFormat="1" applyFill="1"/>
    <xf numFmtId="165" fontId="4" fillId="0" borderId="0" xfId="0" applyNumberFormat="1" applyFont="1" applyFill="1" applyAlignment="1">
      <alignment horizontal="center"/>
    </xf>
    <xf numFmtId="165" fontId="3" fillId="0" borderId="6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left"/>
    </xf>
    <xf numFmtId="2" fontId="4" fillId="0" borderId="0" xfId="1" applyNumberFormat="1" applyFont="1" applyFill="1" applyAlignment="1">
      <alignment horizontal="left"/>
    </xf>
    <xf numFmtId="171" fontId="4" fillId="0" borderId="0" xfId="0" applyNumberFormat="1" applyFont="1" applyFill="1" applyBorder="1" applyAlignment="1">
      <alignment horizontal="left"/>
    </xf>
    <xf numFmtId="168" fontId="4" fillId="0" borderId="0" xfId="1" applyNumberFormat="1" applyFont="1" applyFill="1" applyAlignment="1">
      <alignment horizontal="center" vertical="center"/>
    </xf>
    <xf numFmtId="171" fontId="4" fillId="0" borderId="0" xfId="1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8" fontId="19" fillId="0" borderId="0" xfId="1" applyNumberFormat="1" applyFont="1" applyFill="1" applyBorder="1" applyAlignment="1">
      <alignment horizontal="center" vertical="center"/>
    </xf>
    <xf numFmtId="3" fontId="19" fillId="0" borderId="0" xfId="6" applyNumberFormat="1" applyFont="1" applyFill="1" applyAlignment="1">
      <alignment horizontal="left"/>
    </xf>
    <xf numFmtId="165" fontId="19" fillId="0" borderId="0" xfId="0" applyNumberFormat="1" applyFont="1" applyFill="1" applyAlignment="1">
      <alignment horizontal="left"/>
    </xf>
    <xf numFmtId="10" fontId="19" fillId="0" borderId="0" xfId="6" applyNumberFormat="1" applyFont="1" applyFill="1" applyAlignment="1">
      <alignment horizontal="left"/>
    </xf>
    <xf numFmtId="165" fontId="19" fillId="0" borderId="0" xfId="0" applyNumberFormat="1" applyFont="1" applyFill="1" applyAlignment="1">
      <alignment horizontal="center" vertical="center"/>
    </xf>
    <xf numFmtId="10" fontId="19" fillId="0" borderId="0" xfId="6" applyNumberFormat="1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left"/>
    </xf>
    <xf numFmtId="3" fontId="18" fillId="0" borderId="0" xfId="0" applyNumberFormat="1" applyFont="1" applyFill="1" applyAlignment="1">
      <alignment horizontal="left"/>
    </xf>
    <xf numFmtId="9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4" applyNumberFormat="1" applyFont="1" applyFill="1" applyAlignment="1">
      <alignment horizontal="left"/>
    </xf>
    <xf numFmtId="165" fontId="4" fillId="0" borderId="0" xfId="4" applyNumberFormat="1" applyFont="1" applyFill="1" applyAlignment="1">
      <alignment horizontal="center" vertical="center"/>
    </xf>
    <xf numFmtId="165" fontId="9" fillId="0" borderId="9" xfId="3" applyNumberFormat="1" applyFont="1" applyFill="1" applyBorder="1" applyAlignment="1">
      <alignment horizontal="center" vertical="center" wrapText="1" readingOrder="2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165" fontId="9" fillId="0" borderId="9" xfId="0" applyNumberFormat="1" applyFont="1" applyFill="1" applyBorder="1" applyAlignment="1">
      <alignment horizontal="center" vertical="center" readingOrder="2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/>
    <xf numFmtId="169" fontId="3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/>
    </xf>
    <xf numFmtId="165" fontId="4" fillId="0" borderId="5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left"/>
    </xf>
    <xf numFmtId="165" fontId="3" fillId="0" borderId="0" xfId="1" applyNumberFormat="1" applyFont="1" applyFill="1" applyAlignment="1">
      <alignment horizontal="left"/>
    </xf>
    <xf numFmtId="10" fontId="4" fillId="0" borderId="0" xfId="0" applyNumberFormat="1" applyFont="1" applyFill="1" applyAlignment="1">
      <alignment horizontal="left"/>
    </xf>
    <xf numFmtId="165" fontId="8" fillId="0" borderId="0" xfId="0" applyNumberFormat="1" applyFont="1" applyFill="1" applyAlignment="1">
      <alignment vertical="center" readingOrder="2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165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168" fontId="0" fillId="0" borderId="0" xfId="0" applyNumberFormat="1" applyFill="1" applyAlignment="1">
      <alignment horizontal="left"/>
    </xf>
    <xf numFmtId="165" fontId="4" fillId="0" borderId="0" xfId="0" applyNumberFormat="1" applyFont="1" applyFill="1" applyBorder="1" applyAlignment="1">
      <alignment vertical="center"/>
    </xf>
    <xf numFmtId="170" fontId="16" fillId="0" borderId="0" xfId="1" applyNumberFormat="1" applyFont="1" applyFill="1"/>
    <xf numFmtId="165" fontId="4" fillId="0" borderId="0" xfId="0" applyNumberFormat="1" applyFont="1" applyFill="1" applyAlignment="1">
      <alignment horizontal="left" wrapText="1"/>
    </xf>
    <xf numFmtId="169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left" wrapText="1"/>
    </xf>
    <xf numFmtId="2" fontId="0" fillId="0" borderId="0" xfId="0" applyNumberFormat="1" applyFill="1" applyAlignment="1">
      <alignment horizontal="left"/>
    </xf>
    <xf numFmtId="2" fontId="4" fillId="0" borderId="0" xfId="0" applyNumberFormat="1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wrapText="1"/>
    </xf>
    <xf numFmtId="165" fontId="8" fillId="0" borderId="0" xfId="0" applyNumberFormat="1" applyFont="1" applyFill="1" applyBorder="1" applyAlignment="1">
      <alignment horizontal="right" vertical="center" readingOrder="2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 wrapText="1"/>
    </xf>
    <xf numFmtId="179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/>
    </xf>
    <xf numFmtId="165" fontId="4" fillId="0" borderId="0" xfId="1" applyNumberFormat="1" applyFont="1" applyFill="1" applyAlignment="1">
      <alignment horizontal="center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1" applyNumberFormat="1" applyFont="1" applyFill="1" applyBorder="1" applyAlignment="1">
      <alignment horizontal="center"/>
    </xf>
    <xf numFmtId="10" fontId="3" fillId="0" borderId="8" xfId="0" applyNumberFormat="1" applyFont="1" applyFill="1" applyBorder="1" applyAlignment="1">
      <alignment horizontal="center" vertical="center"/>
    </xf>
    <xf numFmtId="10" fontId="4" fillId="0" borderId="0" xfId="6" applyNumberFormat="1" applyFont="1" applyFill="1" applyAlignment="1">
      <alignment horizontal="center"/>
    </xf>
    <xf numFmtId="10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 readingOrder="1"/>
    </xf>
    <xf numFmtId="168" fontId="0" fillId="0" borderId="0" xfId="1" applyNumberFormat="1" applyFont="1" applyFill="1" applyAlignment="1">
      <alignment horizontal="left"/>
    </xf>
    <xf numFmtId="167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vertical="center" readingOrder="2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-Fund/001-Sabad/&#1589;&#1606;&#1583;&#1608;&#1602;%20&#1608;%20&#1587;&#1576;&#1583;/&#1575;&#1601;&#1588;&#1575;&#1740;%20&#1662;&#1585;&#1578;&#1601;&#1608;&#1740;%20&#1576;&#1585;&#1575;&#1740;%20&#1587;&#1575;&#1586;&#1605;&#1575;&#1606;/&#1578;&#1583;&#1575;&#1608;&#1605;%20&#1575;&#1591;&#1605;&#1740;&#1606;&#1575;&#1606;/1405/14050331/&#1711;&#1586;&#1575;&#1585;&#1588;%20&#1662;&#1585;&#1578;&#1601;&#1608;14050331&#1589;&#1606;&#1583;&#1608;&#1602;%20&#1578;&#1583;&#1575;&#1608;&#1605;%20&#1575;&#1591;&#1605;&#1740;&#1606;&#1575;&#1606;%20&#1578;&#1605;&#1583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ورت وضعیت"/>
      <sheetName val="سهام"/>
      <sheetName val="واحدهای صندوق"/>
      <sheetName val="اوراق"/>
      <sheetName val="سپرده "/>
      <sheetName val="کالایی"/>
      <sheetName val="تعدیل قیمت"/>
      <sheetName val="درآمد"/>
      <sheetName val="درآمد سرمایه گذاری در سهام"/>
      <sheetName val="درآمد سرمایه گذاری در صندوق"/>
      <sheetName val="درآمد سرمایه گذاری در اوراق"/>
      <sheetName val="درآمد سپرده بانکی"/>
      <sheetName val="درآمد سرمایه گذاری در کالایی"/>
      <sheetName val="سایر درآمدها"/>
      <sheetName val="مبالغ تخصیصی اوراق"/>
      <sheetName val="سود اوراق بهادار"/>
      <sheetName val="سود سپرده بانکی"/>
      <sheetName val="درآمد ناشی از فروش"/>
      <sheetName val="درآمد ناشی از تغییر قیمت اوراق"/>
    </sheetNames>
    <sheetDataSet>
      <sheetData sheetId="0"/>
      <sheetData sheetId="1">
        <row r="3">
          <cell r="A3" t="str">
            <v>برای ماه منتهی به 1405/03/31</v>
          </cell>
        </row>
      </sheetData>
      <sheetData sheetId="2"/>
      <sheetData sheetId="3"/>
      <sheetData sheetId="4"/>
      <sheetData sheetId="5"/>
      <sheetData sheetId="6"/>
      <sheetData sheetId="7">
        <row r="15">
          <cell r="K15">
            <v>7415090057056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A4" sqref="A1:XFD1048576"/>
    </sheetView>
  </sheetViews>
  <sheetFormatPr defaultColWidth="6" defaultRowHeight="19.5" customHeight="1"/>
  <cols>
    <col min="1" max="1" width="6" style="129"/>
    <col min="2" max="2" width="40" style="129" customWidth="1"/>
    <col min="3" max="16384" width="6" style="129"/>
  </cols>
  <sheetData>
    <row r="10" spans="2:2" s="129" customFormat="1" ht="19.5" customHeight="1">
      <c r="B10" s="128" t="s">
        <v>0</v>
      </c>
    </row>
    <row r="11" spans="2:2" s="129" customFormat="1" ht="19.5" customHeight="1">
      <c r="B11" s="128" t="s">
        <v>1</v>
      </c>
    </row>
    <row r="12" spans="2:2" s="129" customFormat="1" ht="19.5" customHeight="1">
      <c r="B12" s="128" t="s">
        <v>234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AA21"/>
  <sheetViews>
    <sheetView rightToLeft="1" view="pageBreakPreview" zoomScale="115" zoomScaleNormal="100" zoomScaleSheetLayoutView="115" workbookViewId="0">
      <selection sqref="A1:Y6"/>
    </sheetView>
  </sheetViews>
  <sheetFormatPr defaultRowHeight="18.75"/>
  <cols>
    <col min="1" max="1" width="40.140625" style="10" bestFit="1" customWidth="1"/>
    <col min="2" max="2" width="0.85546875" style="10" customWidth="1"/>
    <col min="3" max="3" width="13" style="78" customWidth="1"/>
    <col min="4" max="4" width="0.85546875" style="78" customWidth="1"/>
    <col min="5" max="5" width="19.5703125" style="78" bestFit="1" customWidth="1"/>
    <col min="6" max="6" width="0.85546875" style="78" customWidth="1"/>
    <col min="7" max="7" width="20.42578125" style="78" bestFit="1" customWidth="1"/>
    <col min="8" max="8" width="0.85546875" style="78" customWidth="1"/>
    <col min="9" max="9" width="14.85546875" style="78" bestFit="1" customWidth="1"/>
    <col min="10" max="10" width="0.85546875" style="78" customWidth="1"/>
    <col min="11" max="11" width="20" style="78" bestFit="1" customWidth="1"/>
    <col min="12" max="12" width="0.85546875" style="78" customWidth="1"/>
    <col min="13" max="13" width="13.42578125" style="78" bestFit="1" customWidth="1"/>
    <col min="14" max="14" width="0.85546875" style="78" customWidth="1"/>
    <col min="15" max="15" width="17.5703125" style="78" bestFit="1" customWidth="1"/>
    <col min="16" max="16" width="0.85546875" style="78" customWidth="1"/>
    <col min="17" max="17" width="13" style="78" customWidth="1"/>
    <col min="18" max="18" width="0.85546875" style="78" customWidth="1"/>
    <col min="19" max="19" width="12" style="78" customWidth="1"/>
    <col min="20" max="20" width="0.85546875" style="78" customWidth="1"/>
    <col min="21" max="21" width="20.140625" style="78" bestFit="1" customWidth="1"/>
    <col min="22" max="22" width="0.85546875" style="78" customWidth="1"/>
    <col min="23" max="23" width="21.7109375" style="78" customWidth="1"/>
    <col min="24" max="24" width="0.85546875" style="78" customWidth="1"/>
    <col min="25" max="25" width="11.42578125" style="176" customWidth="1"/>
    <col min="26" max="26" width="2.140625" style="10" customWidth="1"/>
    <col min="27" max="27" width="20.140625" style="10" hidden="1" customWidth="1"/>
    <col min="28" max="16384" width="9.140625" style="10"/>
  </cols>
  <sheetData>
    <row r="1" spans="1:27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AA1" s="10">
        <v>334379619303206</v>
      </c>
    </row>
    <row r="2" spans="1:27" ht="2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</row>
    <row r="3" spans="1:27" ht="21">
      <c r="A3" s="101" t="s">
        <v>234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</row>
    <row r="4" spans="1:27" ht="21">
      <c r="A4" s="91" t="s">
        <v>132</v>
      </c>
      <c r="B4" s="1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8"/>
    </row>
    <row r="5" spans="1:27" ht="21">
      <c r="A5" s="91" t="s">
        <v>133</v>
      </c>
      <c r="B5" s="1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8"/>
    </row>
    <row r="6" spans="1:27" ht="21">
      <c r="B6" s="18"/>
      <c r="C6" s="108" t="s">
        <v>235</v>
      </c>
      <c r="D6" s="108"/>
      <c r="E6" s="108"/>
      <c r="F6" s="108"/>
      <c r="G6" s="108"/>
      <c r="I6" s="108" t="s">
        <v>2</v>
      </c>
      <c r="J6" s="108"/>
      <c r="K6" s="108"/>
      <c r="L6" s="108"/>
      <c r="M6" s="108"/>
      <c r="N6" s="108"/>
      <c r="O6" s="108"/>
      <c r="Q6" s="108" t="s">
        <v>236</v>
      </c>
      <c r="R6" s="108"/>
      <c r="S6" s="108"/>
      <c r="T6" s="108"/>
      <c r="U6" s="108"/>
      <c r="V6" s="108"/>
      <c r="W6" s="108"/>
      <c r="X6" s="108"/>
      <c r="Y6" s="108"/>
    </row>
    <row r="7" spans="1:27" ht="21" customHeight="1">
      <c r="A7" s="107" t="s">
        <v>5</v>
      </c>
      <c r="B7" s="18"/>
      <c r="C7" s="99" t="s">
        <v>6</v>
      </c>
      <c r="D7" s="171"/>
      <c r="E7" s="99" t="s">
        <v>7</v>
      </c>
      <c r="F7" s="171"/>
      <c r="G7" s="99" t="s">
        <v>8</v>
      </c>
      <c r="I7" s="102" t="s">
        <v>3</v>
      </c>
      <c r="J7" s="102"/>
      <c r="K7" s="102"/>
      <c r="L7" s="171"/>
      <c r="M7" s="102" t="s">
        <v>4</v>
      </c>
      <c r="N7" s="102"/>
      <c r="O7" s="102"/>
      <c r="Q7" s="99" t="s">
        <v>6</v>
      </c>
      <c r="R7" s="171"/>
      <c r="S7" s="103" t="s">
        <v>10</v>
      </c>
      <c r="T7" s="171"/>
      <c r="U7" s="99" t="s">
        <v>7</v>
      </c>
      <c r="V7" s="171"/>
      <c r="W7" s="99" t="s">
        <v>8</v>
      </c>
      <c r="X7" s="171"/>
      <c r="Y7" s="105" t="s">
        <v>118</v>
      </c>
    </row>
    <row r="8" spans="1:27" ht="21">
      <c r="A8" s="108"/>
      <c r="B8" s="18"/>
      <c r="C8" s="100"/>
      <c r="E8" s="100"/>
      <c r="G8" s="100"/>
      <c r="I8" s="87" t="s">
        <v>6</v>
      </c>
      <c r="J8" s="171"/>
      <c r="K8" s="87" t="s">
        <v>7</v>
      </c>
      <c r="M8" s="87" t="s">
        <v>6</v>
      </c>
      <c r="N8" s="171"/>
      <c r="O8" s="87" t="s">
        <v>9</v>
      </c>
      <c r="Q8" s="100"/>
      <c r="S8" s="104"/>
      <c r="U8" s="100"/>
      <c r="W8" s="100"/>
      <c r="Y8" s="106"/>
    </row>
    <row r="9" spans="1:27" ht="21.75" customHeight="1">
      <c r="A9" s="88"/>
      <c r="B9" s="18"/>
      <c r="C9" s="20"/>
      <c r="E9" s="19" t="s">
        <v>119</v>
      </c>
      <c r="G9" s="19" t="s">
        <v>119</v>
      </c>
      <c r="I9" s="20"/>
      <c r="J9" s="132"/>
      <c r="K9" s="19" t="s">
        <v>119</v>
      </c>
      <c r="M9" s="20"/>
      <c r="N9" s="132"/>
      <c r="O9" s="19" t="s">
        <v>119</v>
      </c>
      <c r="Q9" s="20"/>
      <c r="S9" s="19" t="s">
        <v>119</v>
      </c>
      <c r="U9" s="19" t="s">
        <v>119</v>
      </c>
      <c r="W9" s="19" t="s">
        <v>119</v>
      </c>
      <c r="Y9" s="39"/>
    </row>
    <row r="10" spans="1:27" ht="21">
      <c r="A10" s="15" t="s">
        <v>192</v>
      </c>
      <c r="B10" s="18"/>
      <c r="C10" s="2">
        <v>10877447426</v>
      </c>
      <c r="D10" s="2"/>
      <c r="E10" s="2">
        <v>15034963086624</v>
      </c>
      <c r="F10" s="2"/>
      <c r="G10" s="2">
        <v>14851669906178</v>
      </c>
      <c r="H10" s="2"/>
      <c r="I10" s="2">
        <v>0</v>
      </c>
      <c r="J10" s="2"/>
      <c r="K10" s="2">
        <v>0</v>
      </c>
      <c r="L10" s="2"/>
      <c r="M10" s="78">
        <v>0</v>
      </c>
      <c r="O10" s="78">
        <v>0</v>
      </c>
      <c r="P10" s="2"/>
      <c r="Q10" s="2">
        <f>C10+I10+M10</f>
        <v>10877447426</v>
      </c>
      <c r="R10" s="2"/>
      <c r="S10" s="2">
        <v>1354</v>
      </c>
      <c r="T10" s="2"/>
      <c r="U10" s="2">
        <v>15034963086624</v>
      </c>
      <c r="V10" s="2"/>
      <c r="W10" s="2">
        <v>14614215881515</v>
      </c>
      <c r="Y10" s="56">
        <f>W10/$AA$1</f>
        <v>4.3705462408171601E-2</v>
      </c>
      <c r="AA10" s="182"/>
    </row>
    <row r="11" spans="1:27" ht="21">
      <c r="A11" s="15" t="s">
        <v>112</v>
      </c>
      <c r="B11" s="18"/>
      <c r="C11" s="2">
        <v>145662568</v>
      </c>
      <c r="D11" s="2"/>
      <c r="E11" s="2">
        <v>631644756498</v>
      </c>
      <c r="F11" s="2"/>
      <c r="G11" s="2">
        <v>1001638612701</v>
      </c>
      <c r="H11" s="2"/>
      <c r="I11" s="2">
        <v>0</v>
      </c>
      <c r="J11" s="2"/>
      <c r="K11" s="2">
        <v>0</v>
      </c>
      <c r="L11" s="2"/>
      <c r="M11" s="78">
        <v>0</v>
      </c>
      <c r="O11" s="78">
        <v>0</v>
      </c>
      <c r="P11" s="2"/>
      <c r="Q11" s="2">
        <f>C11+I11+M11</f>
        <v>145662568</v>
      </c>
      <c r="R11" s="2"/>
      <c r="S11" s="2">
        <v>6881</v>
      </c>
      <c r="T11" s="2"/>
      <c r="U11" s="2">
        <v>631644756498</v>
      </c>
      <c r="V11" s="2"/>
      <c r="W11" s="2">
        <v>994556319479</v>
      </c>
      <c r="Y11" s="56">
        <f>W11/$AA$1</f>
        <v>2.9743329499312709E-3</v>
      </c>
      <c r="AA11" s="182"/>
    </row>
    <row r="12" spans="1:27" ht="21">
      <c r="A12" s="73" t="s">
        <v>142</v>
      </c>
      <c r="C12" s="2"/>
      <c r="E12" s="31">
        <f>SUM(E10:E11)</f>
        <v>15666607843122</v>
      </c>
      <c r="G12" s="31">
        <f>SUM(G10:G11)</f>
        <v>15853308518879</v>
      </c>
      <c r="I12" s="2"/>
      <c r="K12" s="31">
        <f>SUM(K10:K11)</f>
        <v>0</v>
      </c>
      <c r="M12" s="2"/>
      <c r="O12" s="31">
        <f>SUM(O10:O11)</f>
        <v>0</v>
      </c>
      <c r="Q12" s="2"/>
      <c r="S12" s="2"/>
      <c r="U12" s="31">
        <f>SUM(U10:U11)</f>
        <v>15666607843122</v>
      </c>
      <c r="W12" s="31">
        <f>SUM(W10:W11)</f>
        <v>15608772200994</v>
      </c>
      <c r="Y12" s="40">
        <f>SUM(Y10:Y11)</f>
        <v>4.667979535810287E-2</v>
      </c>
    </row>
    <row r="14" spans="1:27">
      <c r="A14" s="183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</row>
    <row r="21" spans="23:23">
      <c r="W21" s="177"/>
    </row>
  </sheetData>
  <sortState xmlns:xlrd2="http://schemas.microsoft.com/office/spreadsheetml/2017/richdata2" ref="A10:Y11">
    <sortCondition descending="1" ref="W10:W11"/>
  </sortState>
  <mergeCells count="17"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7:A8"/>
    <mergeCell ref="C6:G6"/>
    <mergeCell ref="I6:O6"/>
  </mergeCells>
  <pageMargins left="0.39" right="0.39" top="0.39" bottom="0.3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AA37"/>
  <sheetViews>
    <sheetView rightToLeft="1" view="pageBreakPreview" zoomScale="91" zoomScaleNormal="100" zoomScaleSheetLayoutView="91" workbookViewId="0">
      <selection activeCell="A2" sqref="A2:Y9"/>
    </sheetView>
  </sheetViews>
  <sheetFormatPr defaultRowHeight="18.75"/>
  <cols>
    <col min="1" max="1" width="30.85546875" style="10" bestFit="1" customWidth="1"/>
    <col min="2" max="2" width="0.85546875" style="10" customWidth="1"/>
    <col min="3" max="3" width="15.5703125" style="7" customWidth="1"/>
    <col min="4" max="4" width="0.85546875" style="7" customWidth="1"/>
    <col min="5" max="5" width="19.7109375" style="7" customWidth="1"/>
    <col min="6" max="6" width="0.85546875" style="7" customWidth="1"/>
    <col min="7" max="7" width="21" style="7" customWidth="1"/>
    <col min="8" max="8" width="0.85546875" style="7" customWidth="1"/>
    <col min="9" max="9" width="14" style="7" bestFit="1" customWidth="1"/>
    <col min="10" max="10" width="0.85546875" style="7" customWidth="1"/>
    <col min="11" max="11" width="21.140625" style="7" bestFit="1" customWidth="1"/>
    <col min="12" max="12" width="0.85546875" style="7" customWidth="1"/>
    <col min="13" max="13" width="16.28515625" style="7" bestFit="1" customWidth="1"/>
    <col min="14" max="14" width="0.85546875" style="7" customWidth="1"/>
    <col min="15" max="15" width="20.140625" style="7" customWidth="1"/>
    <col min="16" max="16" width="0.85546875" style="7" customWidth="1"/>
    <col min="17" max="17" width="16.28515625" style="7" bestFit="1" customWidth="1"/>
    <col min="18" max="18" width="0.85546875" style="7" customWidth="1"/>
    <col min="19" max="19" width="13.7109375" style="7" customWidth="1"/>
    <col min="20" max="20" width="0.85546875" style="7" customWidth="1"/>
    <col min="21" max="21" width="22.85546875" style="7" bestFit="1" customWidth="1"/>
    <col min="22" max="22" width="0.85546875" style="7" customWidth="1"/>
    <col min="23" max="23" width="24.28515625" style="7" bestFit="1" customWidth="1"/>
    <col min="24" max="24" width="0.85546875" style="7" customWidth="1"/>
    <col min="25" max="25" width="11.42578125" style="58" customWidth="1"/>
    <col min="26" max="26" width="2.5703125" style="10" customWidth="1"/>
    <col min="27" max="27" width="21.7109375" style="10" bestFit="1" customWidth="1"/>
    <col min="28" max="16384" width="9.140625" style="10"/>
  </cols>
  <sheetData>
    <row r="1" spans="1:27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</row>
    <row r="2" spans="1:27" ht="2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</row>
    <row r="3" spans="1:27" ht="21">
      <c r="A3" s="101" t="s">
        <v>234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</row>
    <row r="5" spans="1:27" ht="21">
      <c r="A5" s="110" t="s">
        <v>135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</row>
    <row r="6" spans="1:27" ht="21">
      <c r="A6" s="96"/>
      <c r="B6" s="1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8"/>
    </row>
    <row r="7" spans="1:27" ht="21">
      <c r="C7" s="108" t="str">
        <f>سهام!C6</f>
        <v>1405/05/31</v>
      </c>
      <c r="D7" s="108"/>
      <c r="E7" s="108"/>
      <c r="F7" s="108"/>
      <c r="G7" s="108"/>
      <c r="I7" s="108" t="s">
        <v>2</v>
      </c>
      <c r="J7" s="108"/>
      <c r="K7" s="108"/>
      <c r="L7" s="108"/>
      <c r="M7" s="108"/>
      <c r="N7" s="108"/>
      <c r="O7" s="108"/>
      <c r="Q7" s="108" t="str">
        <f>سهام!Q6</f>
        <v>1405/06/31</v>
      </c>
      <c r="R7" s="108"/>
      <c r="S7" s="108"/>
      <c r="T7" s="108"/>
      <c r="U7" s="108"/>
      <c r="V7" s="108"/>
      <c r="W7" s="108"/>
      <c r="X7" s="108"/>
      <c r="Y7" s="108"/>
    </row>
    <row r="8" spans="1:27" ht="21">
      <c r="A8" s="107" t="s">
        <v>14</v>
      </c>
      <c r="C8" s="109" t="s">
        <v>15</v>
      </c>
      <c r="D8" s="28"/>
      <c r="E8" s="109" t="s">
        <v>7</v>
      </c>
      <c r="F8" s="28"/>
      <c r="G8" s="109" t="s">
        <v>8</v>
      </c>
      <c r="I8" s="111" t="s">
        <v>3</v>
      </c>
      <c r="J8" s="111"/>
      <c r="K8" s="111"/>
      <c r="L8" s="28"/>
      <c r="M8" s="111" t="s">
        <v>4</v>
      </c>
      <c r="N8" s="111"/>
      <c r="O8" s="111"/>
      <c r="Q8" s="109" t="s">
        <v>6</v>
      </c>
      <c r="R8" s="28"/>
      <c r="S8" s="112" t="s">
        <v>16</v>
      </c>
      <c r="T8" s="28"/>
      <c r="U8" s="109" t="s">
        <v>7</v>
      </c>
      <c r="V8" s="28"/>
      <c r="W8" s="109" t="s">
        <v>8</v>
      </c>
      <c r="X8" s="28"/>
      <c r="Y8" s="105" t="s">
        <v>118</v>
      </c>
    </row>
    <row r="9" spans="1:27" ht="21">
      <c r="A9" s="108"/>
      <c r="C9" s="108"/>
      <c r="E9" s="108"/>
      <c r="G9" s="108"/>
      <c r="I9" s="92" t="s">
        <v>6</v>
      </c>
      <c r="J9" s="28"/>
      <c r="K9" s="92" t="s">
        <v>7</v>
      </c>
      <c r="M9" s="92" t="s">
        <v>6</v>
      </c>
      <c r="N9" s="28"/>
      <c r="O9" s="92" t="s">
        <v>140</v>
      </c>
      <c r="Q9" s="108"/>
      <c r="S9" s="113"/>
      <c r="U9" s="108"/>
      <c r="W9" s="108"/>
      <c r="Y9" s="106"/>
    </row>
    <row r="10" spans="1:27" ht="21">
      <c r="A10" s="88"/>
      <c r="C10" s="88"/>
      <c r="E10" s="19" t="s">
        <v>119</v>
      </c>
      <c r="G10" s="19" t="s">
        <v>119</v>
      </c>
      <c r="I10" s="88"/>
      <c r="J10" s="8"/>
      <c r="K10" s="19" t="s">
        <v>119</v>
      </c>
      <c r="M10" s="88"/>
      <c r="N10" s="8"/>
      <c r="O10" s="19" t="s">
        <v>119</v>
      </c>
      <c r="Q10" s="88"/>
      <c r="S10" s="19" t="s">
        <v>119</v>
      </c>
      <c r="U10" s="19" t="s">
        <v>119</v>
      </c>
      <c r="W10" s="19" t="s">
        <v>119</v>
      </c>
      <c r="Y10" s="39"/>
    </row>
    <row r="11" spans="1:27" s="57" customFormat="1">
      <c r="A11" s="7" t="s">
        <v>105</v>
      </c>
      <c r="C11" s="178">
        <v>6050000</v>
      </c>
      <c r="D11" s="178"/>
      <c r="E11" s="178">
        <v>99940496613</v>
      </c>
      <c r="F11" s="178"/>
      <c r="G11" s="178">
        <v>235691010995</v>
      </c>
      <c r="H11" s="8"/>
      <c r="I11" s="19">
        <v>0</v>
      </c>
      <c r="J11" s="19"/>
      <c r="K11" s="19">
        <v>0</v>
      </c>
      <c r="L11" s="8"/>
      <c r="M11" s="19">
        <v>0</v>
      </c>
      <c r="N11" s="19"/>
      <c r="O11" s="8">
        <v>0</v>
      </c>
      <c r="P11" s="8"/>
      <c r="Q11" s="19">
        <f>C11+I11+M11</f>
        <v>6050000</v>
      </c>
      <c r="R11" s="19"/>
      <c r="S11" s="19">
        <v>40670</v>
      </c>
      <c r="T11" s="19"/>
      <c r="U11" s="19">
        <v>99940496613</v>
      </c>
      <c r="V11" s="19"/>
      <c r="W11" s="19">
        <v>245487576950</v>
      </c>
      <c r="X11" s="19"/>
      <c r="Y11" s="179">
        <f>W11/سهام!$AA$1</f>
        <v>7.3415831222476151E-4</v>
      </c>
      <c r="AA11" s="82"/>
    </row>
    <row r="12" spans="1:27">
      <c r="A12" s="7" t="s">
        <v>237</v>
      </c>
      <c r="C12" s="180">
        <v>14716000</v>
      </c>
      <c r="D12" s="180"/>
      <c r="E12" s="180">
        <v>204738536407</v>
      </c>
      <c r="F12" s="180"/>
      <c r="G12" s="180">
        <v>215563373282</v>
      </c>
      <c r="I12" s="19">
        <v>0</v>
      </c>
      <c r="J12" s="19"/>
      <c r="K12" s="19">
        <v>0</v>
      </c>
      <c r="M12" s="7">
        <v>0</v>
      </c>
      <c r="N12" s="13"/>
      <c r="O12" s="7">
        <v>0</v>
      </c>
      <c r="Q12" s="19">
        <f>C12+I12+M12</f>
        <v>14716000</v>
      </c>
      <c r="R12" s="13"/>
      <c r="S12" s="19">
        <v>14650</v>
      </c>
      <c r="T12" s="13"/>
      <c r="U12" s="19">
        <v>204738536407</v>
      </c>
      <c r="V12" s="13"/>
      <c r="W12" s="19">
        <v>215093544380</v>
      </c>
      <c r="X12" s="13"/>
      <c r="Y12" s="179">
        <f>W12/سهام!$AA$1</f>
        <v>6.4326152660924959E-4</v>
      </c>
      <c r="AA12" s="82"/>
    </row>
    <row r="13" spans="1:27">
      <c r="A13" s="7" t="s">
        <v>101</v>
      </c>
      <c r="C13" s="178">
        <v>4710000</v>
      </c>
      <c r="D13" s="178"/>
      <c r="E13" s="178">
        <v>96184113372</v>
      </c>
      <c r="F13" s="178"/>
      <c r="G13" s="178">
        <v>179790129420</v>
      </c>
      <c r="I13" s="19">
        <v>0</v>
      </c>
      <c r="J13" s="19"/>
      <c r="K13" s="19">
        <v>0</v>
      </c>
      <c r="M13" s="7">
        <v>0</v>
      </c>
      <c r="O13" s="7">
        <v>0</v>
      </c>
      <c r="Q13" s="19">
        <f>C13+I13+M13</f>
        <v>4710000</v>
      </c>
      <c r="R13" s="13"/>
      <c r="S13" s="19">
        <v>42011</v>
      </c>
      <c r="T13" s="13"/>
      <c r="U13" s="19">
        <v>96184113372</v>
      </c>
      <c r="V13" s="13"/>
      <c r="W13" s="19">
        <v>197416704837</v>
      </c>
      <c r="X13" s="13"/>
      <c r="Y13" s="179">
        <f>W13/سهام!$AA$1</f>
        <v>5.9039694239853809E-4</v>
      </c>
      <c r="AA13" s="82"/>
    </row>
    <row r="14" spans="1:27">
      <c r="A14" s="7" t="s">
        <v>17</v>
      </c>
      <c r="C14" s="178">
        <v>1335006</v>
      </c>
      <c r="D14" s="178"/>
      <c r="E14" s="178">
        <v>608872802761</v>
      </c>
      <c r="F14" s="180"/>
      <c r="G14" s="178">
        <v>1177161918832</v>
      </c>
      <c r="I14" s="19">
        <v>0</v>
      </c>
      <c r="J14" s="19"/>
      <c r="K14" s="19">
        <v>0</v>
      </c>
      <c r="M14" s="7">
        <v>0</v>
      </c>
      <c r="O14" s="7">
        <v>0</v>
      </c>
      <c r="Q14" s="19">
        <f t="shared" ref="Q14:Q24" si="0">C14+I14+M14</f>
        <v>1335006</v>
      </c>
      <c r="R14" s="13"/>
      <c r="S14" s="19">
        <v>983000</v>
      </c>
      <c r="T14" s="13"/>
      <c r="U14" s="19">
        <v>608872802761</v>
      </c>
      <c r="V14" s="13"/>
      <c r="W14" s="19">
        <v>1309292582934</v>
      </c>
      <c r="X14" s="13"/>
      <c r="Y14" s="179">
        <f>W14/سهام!$AA$1</f>
        <v>3.9155872767077061E-3</v>
      </c>
      <c r="AA14" s="82"/>
    </row>
    <row r="15" spans="1:27">
      <c r="A15" s="7" t="s">
        <v>18</v>
      </c>
      <c r="C15" s="178">
        <v>81043519</v>
      </c>
      <c r="D15" s="178"/>
      <c r="E15" s="178">
        <v>4746686491695</v>
      </c>
      <c r="F15" s="180"/>
      <c r="G15" s="178">
        <v>6809604692631</v>
      </c>
      <c r="I15" s="19">
        <v>5244061</v>
      </c>
      <c r="J15" s="19"/>
      <c r="K15" s="19">
        <v>500195880246</v>
      </c>
      <c r="M15" s="7">
        <v>0</v>
      </c>
      <c r="O15" s="7">
        <v>0</v>
      </c>
      <c r="Q15" s="19">
        <f t="shared" si="0"/>
        <v>86287580</v>
      </c>
      <c r="R15" s="13"/>
      <c r="S15" s="19">
        <v>95200</v>
      </c>
      <c r="T15" s="13"/>
      <c r="U15" s="19">
        <v>5246882371941</v>
      </c>
      <c r="V15" s="13"/>
      <c r="W15" s="19">
        <v>8204720122860</v>
      </c>
      <c r="X15" s="13"/>
      <c r="Y15" s="179">
        <f>W15/سهام!$AA$1</f>
        <v>2.4537141767065031E-2</v>
      </c>
      <c r="AA15" s="82"/>
    </row>
    <row r="16" spans="1:27">
      <c r="A16" s="7" t="s">
        <v>194</v>
      </c>
      <c r="C16" s="178">
        <v>31096000</v>
      </c>
      <c r="D16" s="178"/>
      <c r="E16" s="178">
        <v>1001230176771</v>
      </c>
      <c r="F16" s="180"/>
      <c r="G16" s="178">
        <v>1166564201088</v>
      </c>
      <c r="I16" s="19">
        <v>0</v>
      </c>
      <c r="J16" s="19"/>
      <c r="K16" s="19">
        <v>0</v>
      </c>
      <c r="M16" s="7">
        <v>0</v>
      </c>
      <c r="O16" s="7">
        <v>0</v>
      </c>
      <c r="Q16" s="19">
        <f t="shared" si="0"/>
        <v>31096000</v>
      </c>
      <c r="R16" s="13"/>
      <c r="S16" s="19">
        <v>42590</v>
      </c>
      <c r="T16" s="13"/>
      <c r="U16" s="19">
        <v>1001230176771</v>
      </c>
      <c r="V16" s="13"/>
      <c r="W16" s="19">
        <v>1322789385632</v>
      </c>
      <c r="X16" s="13"/>
      <c r="Y16" s="179">
        <f>W16/سهام!$AA$1</f>
        <v>3.955950988844604E-3</v>
      </c>
      <c r="AA16" s="82"/>
    </row>
    <row r="17" spans="1:27">
      <c r="A17" s="7" t="s">
        <v>167</v>
      </c>
      <c r="C17" s="178">
        <v>4433240</v>
      </c>
      <c r="D17" s="178"/>
      <c r="E17" s="178">
        <v>601821995826</v>
      </c>
      <c r="F17" s="178"/>
      <c r="G17" s="178">
        <v>749429906876</v>
      </c>
      <c r="I17" s="19">
        <v>0</v>
      </c>
      <c r="J17" s="19"/>
      <c r="K17" s="19">
        <v>0</v>
      </c>
      <c r="M17" s="7">
        <v>0</v>
      </c>
      <c r="O17" s="7">
        <v>0</v>
      </c>
      <c r="Q17" s="19">
        <f t="shared" si="0"/>
        <v>4433240</v>
      </c>
      <c r="R17" s="13"/>
      <c r="S17" s="19">
        <v>191200</v>
      </c>
      <c r="T17" s="13"/>
      <c r="U17" s="19">
        <v>601821995826</v>
      </c>
      <c r="V17" s="13"/>
      <c r="W17" s="19">
        <v>846618325414</v>
      </c>
      <c r="X17" s="13"/>
      <c r="Y17" s="179">
        <f>W17/سهام!$AA$1</f>
        <v>2.5319076778011116E-3</v>
      </c>
      <c r="AA17" s="82"/>
    </row>
    <row r="18" spans="1:27">
      <c r="A18" s="7" t="s">
        <v>157</v>
      </c>
      <c r="C18" s="178">
        <v>5267000</v>
      </c>
      <c r="D18" s="178"/>
      <c r="E18" s="178">
        <v>330343677365</v>
      </c>
      <c r="F18" s="180"/>
      <c r="G18" s="178">
        <v>641881821394</v>
      </c>
      <c r="I18" s="19">
        <v>0</v>
      </c>
      <c r="J18" s="19"/>
      <c r="K18" s="19">
        <v>0</v>
      </c>
      <c r="M18" s="7">
        <v>0</v>
      </c>
      <c r="O18" s="7">
        <v>0</v>
      </c>
      <c r="Q18" s="19">
        <f t="shared" si="0"/>
        <v>5267000</v>
      </c>
      <c r="R18" s="13"/>
      <c r="S18" s="19">
        <v>138400</v>
      </c>
      <c r="T18" s="13"/>
      <c r="U18" s="19">
        <v>330343677365</v>
      </c>
      <c r="V18" s="13"/>
      <c r="W18" s="19">
        <v>728078056640</v>
      </c>
      <c r="X18" s="13"/>
      <c r="Y18" s="179">
        <f>W18/سهام!$AA$1</f>
        <v>2.1773996218944175E-3</v>
      </c>
      <c r="AA18" s="82"/>
    </row>
    <row r="19" spans="1:27">
      <c r="A19" s="7" t="s">
        <v>218</v>
      </c>
      <c r="C19" s="180">
        <v>29406000</v>
      </c>
      <c r="D19" s="180"/>
      <c r="E19" s="180">
        <v>500578339700</v>
      </c>
      <c r="F19" s="180"/>
      <c r="G19" s="180">
        <v>625008768384</v>
      </c>
      <c r="I19" s="19">
        <v>0</v>
      </c>
      <c r="J19" s="19"/>
      <c r="K19" s="19">
        <v>0</v>
      </c>
      <c r="M19" s="7">
        <v>0</v>
      </c>
      <c r="N19" s="13"/>
      <c r="O19" s="7">
        <v>0</v>
      </c>
      <c r="Q19" s="19">
        <f t="shared" si="0"/>
        <v>29406000</v>
      </c>
      <c r="R19" s="13"/>
      <c r="S19" s="19">
        <v>24208</v>
      </c>
      <c r="T19" s="13"/>
      <c r="U19" s="19">
        <v>500578339700</v>
      </c>
      <c r="V19" s="13"/>
      <c r="W19" s="19">
        <v>711006215462</v>
      </c>
      <c r="X19" s="13"/>
      <c r="Y19" s="179">
        <f>W19/سهام!$AA$1</f>
        <v>2.1263443535931527E-3</v>
      </c>
      <c r="AA19" s="82"/>
    </row>
    <row r="20" spans="1:27">
      <c r="A20" s="7" t="s">
        <v>160</v>
      </c>
      <c r="C20" s="178">
        <v>44301000</v>
      </c>
      <c r="D20" s="178"/>
      <c r="E20" s="178">
        <v>900214948142</v>
      </c>
      <c r="F20" s="180"/>
      <c r="G20" s="178">
        <v>1281417411648</v>
      </c>
      <c r="I20" s="19">
        <v>0</v>
      </c>
      <c r="J20" s="19"/>
      <c r="K20" s="19">
        <v>0</v>
      </c>
      <c r="M20" s="7">
        <v>0</v>
      </c>
      <c r="O20" s="7">
        <v>0</v>
      </c>
      <c r="Q20" s="19">
        <f t="shared" si="0"/>
        <v>44301000</v>
      </c>
      <c r="R20" s="13"/>
      <c r="S20" s="19">
        <v>32720</v>
      </c>
      <c r="T20" s="13"/>
      <c r="U20" s="19">
        <v>900214948142</v>
      </c>
      <c r="V20" s="13"/>
      <c r="W20" s="19">
        <v>1447789285536</v>
      </c>
      <c r="X20" s="13"/>
      <c r="Y20" s="179">
        <f>W20/سهام!$AA$1</f>
        <v>4.3297773008802477E-3</v>
      </c>
      <c r="AA20" s="82"/>
    </row>
    <row r="21" spans="1:27">
      <c r="A21" s="7" t="s">
        <v>187</v>
      </c>
      <c r="C21" s="180">
        <v>58384127</v>
      </c>
      <c r="D21" s="180"/>
      <c r="E21" s="180">
        <v>962839992768</v>
      </c>
      <c r="F21" s="180"/>
      <c r="G21" s="180">
        <v>1096012871364</v>
      </c>
      <c r="I21" s="19">
        <v>0</v>
      </c>
      <c r="J21" s="19"/>
      <c r="K21" s="19">
        <v>0</v>
      </c>
      <c r="M21" s="7">
        <v>0</v>
      </c>
      <c r="N21" s="13"/>
      <c r="O21" s="7">
        <v>0</v>
      </c>
      <c r="Q21" s="19">
        <f t="shared" si="0"/>
        <v>58384127</v>
      </c>
      <c r="R21" s="13"/>
      <c r="S21" s="19">
        <v>21386</v>
      </c>
      <c r="T21" s="13"/>
      <c r="U21" s="19">
        <v>962839992768</v>
      </c>
      <c r="V21" s="13"/>
      <c r="W21" s="19">
        <v>1247104616493</v>
      </c>
      <c r="X21" s="13"/>
      <c r="Y21" s="179">
        <f>W21/سهام!$AA$1</f>
        <v>3.7296071425996832E-3</v>
      </c>
      <c r="AA21" s="82"/>
    </row>
    <row r="22" spans="1:27">
      <c r="A22" s="7" t="s">
        <v>178</v>
      </c>
      <c r="C22" s="180">
        <v>967000</v>
      </c>
      <c r="D22" s="180"/>
      <c r="E22" s="180">
        <v>249912269811</v>
      </c>
      <c r="F22" s="180"/>
      <c r="G22" s="180">
        <v>428360499600</v>
      </c>
      <c r="I22" s="19">
        <v>0</v>
      </c>
      <c r="J22" s="19"/>
      <c r="K22" s="19">
        <v>0</v>
      </c>
      <c r="N22" s="13"/>
      <c r="Q22" s="19">
        <f t="shared" si="0"/>
        <v>967000</v>
      </c>
      <c r="R22" s="13"/>
      <c r="S22" s="19">
        <v>488959</v>
      </c>
      <c r="T22" s="13"/>
      <c r="U22" s="19">
        <v>249912269811</v>
      </c>
      <c r="V22" s="13"/>
      <c r="W22" s="19">
        <v>471735859288</v>
      </c>
      <c r="X22" s="13"/>
      <c r="Y22" s="179">
        <f>W22/سهام!$AA$1</f>
        <v>1.4107793419677389E-3</v>
      </c>
      <c r="AA22" s="82"/>
    </row>
    <row r="23" spans="1:27">
      <c r="A23" s="7" t="s">
        <v>193</v>
      </c>
      <c r="C23" s="180">
        <v>73932000</v>
      </c>
      <c r="D23" s="180"/>
      <c r="E23" s="180">
        <v>613873265308</v>
      </c>
      <c r="F23" s="180"/>
      <c r="G23" s="180">
        <v>712587667440</v>
      </c>
      <c r="I23" s="19">
        <v>21500000</v>
      </c>
      <c r="J23" s="19"/>
      <c r="K23" s="19">
        <v>200620454917</v>
      </c>
      <c r="M23" s="7">
        <v>0</v>
      </c>
      <c r="N23" s="13"/>
      <c r="O23" s="7">
        <v>0</v>
      </c>
      <c r="Q23" s="19">
        <f t="shared" si="0"/>
        <v>95432000</v>
      </c>
      <c r="R23" s="13"/>
      <c r="S23" s="19">
        <v>9290</v>
      </c>
      <c r="T23" s="13"/>
      <c r="U23" s="19">
        <v>814493720225</v>
      </c>
      <c r="V23" s="13"/>
      <c r="W23" s="19">
        <v>885499404064</v>
      </c>
      <c r="X23" s="13"/>
      <c r="Y23" s="179">
        <f>W23/سهام!$AA$1</f>
        <v>2.6481859328305957E-3</v>
      </c>
      <c r="AA23" s="82"/>
    </row>
    <row r="24" spans="1:27">
      <c r="A24" s="7" t="s">
        <v>106</v>
      </c>
      <c r="C24" s="178">
        <v>3541990</v>
      </c>
      <c r="D24" s="178"/>
      <c r="E24" s="178">
        <v>49999991786</v>
      </c>
      <c r="F24" s="180"/>
      <c r="G24" s="178">
        <v>101226944851</v>
      </c>
      <c r="I24" s="19">
        <v>0</v>
      </c>
      <c r="J24" s="19"/>
      <c r="K24" s="19">
        <v>0</v>
      </c>
      <c r="M24" s="7">
        <v>0</v>
      </c>
      <c r="O24" s="7">
        <v>0</v>
      </c>
      <c r="Q24" s="19">
        <f t="shared" si="0"/>
        <v>3541990</v>
      </c>
      <c r="R24" s="13"/>
      <c r="S24" s="19">
        <v>32600</v>
      </c>
      <c r="T24" s="13"/>
      <c r="U24" s="19">
        <v>49999991786</v>
      </c>
      <c r="V24" s="13"/>
      <c r="W24" s="19">
        <v>115203295589</v>
      </c>
      <c r="X24" s="13"/>
      <c r="Y24" s="179">
        <f>W24/سهام!$AA$1</f>
        <v>3.4452846088247057E-4</v>
      </c>
      <c r="AA24" s="82"/>
    </row>
    <row r="25" spans="1:27" ht="21">
      <c r="A25" s="73" t="s">
        <v>142</v>
      </c>
      <c r="C25" s="8"/>
      <c r="D25" s="8"/>
      <c r="E25" s="32">
        <f>SUM(E11:E24)</f>
        <v>10967237098325</v>
      </c>
      <c r="G25" s="32">
        <f>SUM(G11:G24)</f>
        <v>15420301217805</v>
      </c>
      <c r="I25" s="8"/>
      <c r="K25" s="32">
        <f>SUM(K11:K24)</f>
        <v>700816335163</v>
      </c>
      <c r="M25" s="8"/>
      <c r="O25" s="32">
        <f>SUM(O11:O24)</f>
        <v>0</v>
      </c>
      <c r="Q25" s="19"/>
      <c r="R25" s="13"/>
      <c r="S25" s="19"/>
      <c r="T25" s="13"/>
      <c r="U25" s="32">
        <f>SUM(U11:U24)</f>
        <v>11668053433488</v>
      </c>
      <c r="V25" s="13"/>
      <c r="W25" s="32">
        <f>SUM(W11:W24)</f>
        <v>17947834976079</v>
      </c>
      <c r="X25" s="13"/>
      <c r="Y25" s="71">
        <f>SUM(Y11:Y24)</f>
        <v>5.3675026646299299E-2</v>
      </c>
    </row>
    <row r="27" spans="1:27">
      <c r="G27" s="181"/>
    </row>
    <row r="28" spans="1:27">
      <c r="G28" s="83"/>
      <c r="W28" s="85"/>
    </row>
    <row r="29" spans="1:27">
      <c r="C29" s="10"/>
      <c r="G29" s="83"/>
    </row>
    <row r="30" spans="1:27">
      <c r="C30" s="10"/>
    </row>
    <row r="31" spans="1:27">
      <c r="C31" s="10"/>
    </row>
    <row r="32" spans="1:27">
      <c r="C32" s="10"/>
      <c r="G32" s="10"/>
    </row>
    <row r="33" spans="3:7">
      <c r="C33" s="10"/>
      <c r="G33" s="10"/>
    </row>
    <row r="34" spans="3:7">
      <c r="C34" s="10"/>
      <c r="G34" s="10"/>
    </row>
    <row r="35" spans="3:7">
      <c r="C35" s="10"/>
      <c r="G35" s="10"/>
    </row>
    <row r="36" spans="3:7">
      <c r="G36" s="10"/>
    </row>
    <row r="37" spans="3:7">
      <c r="G37" s="10"/>
    </row>
  </sheetData>
  <sortState xmlns:xlrd2="http://schemas.microsoft.com/office/spreadsheetml/2017/richdata2" ref="A11:Y24">
    <sortCondition descending="1" ref="W11:W24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  <pageSetUpPr fitToPage="1"/>
  </sheetPr>
  <dimension ref="A1:AK56"/>
  <sheetViews>
    <sheetView rightToLeft="1" view="pageBreakPreview" zoomScale="85" zoomScaleNormal="100" zoomScaleSheetLayoutView="85" workbookViewId="0">
      <selection activeCell="A3" sqref="A3:AK6"/>
    </sheetView>
  </sheetViews>
  <sheetFormatPr defaultRowHeight="18.75"/>
  <cols>
    <col min="1" max="1" width="30.140625" style="10" bestFit="1" customWidth="1"/>
    <col min="2" max="2" width="0.85546875" style="10" customWidth="1"/>
    <col min="3" max="3" width="10.5703125" style="78" customWidth="1"/>
    <col min="4" max="4" width="0.85546875" style="78" customWidth="1"/>
    <col min="5" max="5" width="14.7109375" style="78" customWidth="1"/>
    <col min="6" max="6" width="0.85546875" style="78" customWidth="1"/>
    <col min="7" max="7" width="14.7109375" style="78" bestFit="1" customWidth="1"/>
    <col min="8" max="8" width="0.85546875" style="78" customWidth="1"/>
    <col min="9" max="9" width="12.85546875" style="78" customWidth="1"/>
    <col min="10" max="10" width="0.85546875" style="10" customWidth="1"/>
    <col min="11" max="11" width="12.28515625" style="78" customWidth="1"/>
    <col min="12" max="12" width="0.85546875" style="78" customWidth="1"/>
    <col min="13" max="13" width="12" style="78" customWidth="1"/>
    <col min="14" max="14" width="0.85546875" style="78" customWidth="1"/>
    <col min="15" max="15" width="16.28515625" style="78" bestFit="1" customWidth="1"/>
    <col min="16" max="16" width="0.85546875" style="78" customWidth="1"/>
    <col min="17" max="17" width="23.5703125" style="78" bestFit="1" customWidth="1"/>
    <col min="18" max="18" width="0.85546875" style="78" customWidth="1"/>
    <col min="19" max="19" width="23.5703125" style="78" bestFit="1" customWidth="1"/>
    <col min="20" max="20" width="0.85546875" style="78" customWidth="1"/>
    <col min="21" max="21" width="13.42578125" style="78" customWidth="1"/>
    <col min="22" max="22" width="0.85546875" style="78" customWidth="1"/>
    <col min="23" max="23" width="20" style="78" customWidth="1"/>
    <col min="24" max="24" width="0.85546875" style="78" customWidth="1"/>
    <col min="25" max="25" width="13.42578125" style="78" customWidth="1"/>
    <col min="26" max="26" width="0.85546875" style="78" customWidth="1"/>
    <col min="27" max="27" width="20" style="78" customWidth="1"/>
    <col min="28" max="28" width="0.85546875" style="78" customWidth="1"/>
    <col min="29" max="29" width="16.28515625" style="78" bestFit="1" customWidth="1"/>
    <col min="30" max="30" width="0.85546875" style="78" customWidth="1"/>
    <col min="31" max="31" width="15.140625" style="78" customWidth="1"/>
    <col min="32" max="32" width="0.85546875" style="78" customWidth="1"/>
    <col min="33" max="33" width="23.85546875" style="78" bestFit="1" customWidth="1"/>
    <col min="34" max="34" width="0.85546875" style="78" customWidth="1"/>
    <col min="35" max="35" width="23.85546875" style="78" bestFit="1" customWidth="1"/>
    <col min="36" max="36" width="0.85546875" style="78" customWidth="1"/>
    <col min="37" max="37" width="16.140625" style="176" bestFit="1" customWidth="1"/>
    <col min="38" max="38" width="0.28515625" style="10" customWidth="1"/>
    <col min="39" max="16384" width="9.140625" style="10"/>
  </cols>
  <sheetData>
    <row r="1" spans="1:37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</row>
    <row r="2" spans="1:37" ht="2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</row>
    <row r="3" spans="1:37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</row>
    <row r="4" spans="1:37" ht="21">
      <c r="A4" s="110" t="s">
        <v>82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</row>
    <row r="5" spans="1:37" ht="21">
      <c r="A5" s="91"/>
      <c r="B5" s="91"/>
      <c r="C5" s="30"/>
      <c r="D5" s="30"/>
      <c r="E5" s="30"/>
      <c r="F5" s="30"/>
      <c r="G5" s="30"/>
      <c r="H5" s="30"/>
      <c r="I5" s="30"/>
      <c r="J5" s="91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38"/>
    </row>
    <row r="6" spans="1:37" ht="21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8" t="str">
        <f>سهام!C6</f>
        <v>1405/05/31</v>
      </c>
      <c r="P6" s="108"/>
      <c r="Q6" s="108"/>
      <c r="R6" s="108"/>
      <c r="S6" s="108"/>
      <c r="U6" s="108" t="s">
        <v>2</v>
      </c>
      <c r="V6" s="108"/>
      <c r="W6" s="108"/>
      <c r="X6" s="108"/>
      <c r="Y6" s="108"/>
      <c r="Z6" s="108"/>
      <c r="AA6" s="108"/>
      <c r="AC6" s="108" t="str">
        <f>سهام!Q6</f>
        <v>1405/06/31</v>
      </c>
      <c r="AD6" s="108"/>
      <c r="AE6" s="108"/>
      <c r="AF6" s="108"/>
      <c r="AG6" s="108"/>
      <c r="AH6" s="108"/>
      <c r="AI6" s="108"/>
      <c r="AJ6" s="108"/>
      <c r="AK6" s="108"/>
    </row>
    <row r="7" spans="1:37" ht="21" customHeight="1">
      <c r="A7" s="107" t="s">
        <v>19</v>
      </c>
      <c r="B7" s="107"/>
      <c r="C7" s="112" t="s">
        <v>20</v>
      </c>
      <c r="D7" s="171"/>
      <c r="E7" s="112" t="s">
        <v>21</v>
      </c>
      <c r="F7" s="171"/>
      <c r="G7" s="109" t="s">
        <v>22</v>
      </c>
      <c r="H7" s="171"/>
      <c r="I7" s="109" t="s">
        <v>23</v>
      </c>
      <c r="J7" s="64"/>
      <c r="K7" s="109" t="s">
        <v>24</v>
      </c>
      <c r="L7" s="171"/>
      <c r="M7" s="109" t="s">
        <v>12</v>
      </c>
      <c r="N7" s="171"/>
      <c r="O7" s="109" t="s">
        <v>6</v>
      </c>
      <c r="P7" s="171"/>
      <c r="Q7" s="109" t="s">
        <v>7</v>
      </c>
      <c r="R7" s="171"/>
      <c r="S7" s="109" t="s">
        <v>8</v>
      </c>
      <c r="U7" s="111" t="s">
        <v>3</v>
      </c>
      <c r="V7" s="111"/>
      <c r="W7" s="111"/>
      <c r="X7" s="171"/>
      <c r="Y7" s="111" t="s">
        <v>4</v>
      </c>
      <c r="Z7" s="111"/>
      <c r="AA7" s="111"/>
      <c r="AC7" s="109" t="s">
        <v>6</v>
      </c>
      <c r="AD7" s="171"/>
      <c r="AE7" s="109" t="s">
        <v>10</v>
      </c>
      <c r="AF7" s="171"/>
      <c r="AG7" s="109" t="s">
        <v>7</v>
      </c>
      <c r="AH7" s="171"/>
      <c r="AI7" s="112" t="s">
        <v>8</v>
      </c>
      <c r="AJ7" s="171"/>
      <c r="AK7" s="105" t="s">
        <v>118</v>
      </c>
    </row>
    <row r="8" spans="1:37" ht="21">
      <c r="A8" s="107"/>
      <c r="B8" s="107"/>
      <c r="C8" s="113"/>
      <c r="E8" s="113"/>
      <c r="G8" s="108"/>
      <c r="I8" s="108"/>
      <c r="K8" s="108"/>
      <c r="M8" s="108"/>
      <c r="O8" s="108"/>
      <c r="Q8" s="108"/>
      <c r="S8" s="108"/>
      <c r="U8" s="92" t="s">
        <v>6</v>
      </c>
      <c r="V8" s="171"/>
      <c r="W8" s="92" t="s">
        <v>7</v>
      </c>
      <c r="Y8" s="92" t="s">
        <v>6</v>
      </c>
      <c r="Z8" s="171"/>
      <c r="AA8" s="92" t="s">
        <v>9</v>
      </c>
      <c r="AC8" s="108"/>
      <c r="AE8" s="108"/>
      <c r="AG8" s="108"/>
      <c r="AI8" s="113"/>
      <c r="AK8" s="106"/>
    </row>
    <row r="9" spans="1:37" ht="21">
      <c r="A9" s="88"/>
      <c r="B9" s="88"/>
      <c r="C9" s="94"/>
      <c r="E9" s="94"/>
      <c r="G9" s="88"/>
      <c r="I9" s="88"/>
      <c r="K9" s="88"/>
      <c r="M9" s="88"/>
      <c r="O9" s="88"/>
      <c r="Q9" s="21" t="s">
        <v>119</v>
      </c>
      <c r="S9" s="21" t="s">
        <v>119</v>
      </c>
      <c r="U9" s="90"/>
      <c r="V9" s="132"/>
      <c r="W9" s="21" t="s">
        <v>119</v>
      </c>
      <c r="Y9" s="88"/>
      <c r="Z9" s="132"/>
      <c r="AA9" s="21" t="s">
        <v>119</v>
      </c>
      <c r="AC9" s="88"/>
      <c r="AE9" s="21" t="s">
        <v>119</v>
      </c>
      <c r="AG9" s="21" t="s">
        <v>119</v>
      </c>
      <c r="AI9" s="21" t="s">
        <v>119</v>
      </c>
      <c r="AK9" s="39"/>
    </row>
    <row r="10" spans="1:37">
      <c r="A10" s="9" t="s">
        <v>170</v>
      </c>
      <c r="C10" s="4" t="s">
        <v>25</v>
      </c>
      <c r="E10" s="4" t="s">
        <v>25</v>
      </c>
      <c r="G10" s="2" t="s">
        <v>174</v>
      </c>
      <c r="I10" s="4" t="s">
        <v>175</v>
      </c>
      <c r="K10" s="6">
        <v>0</v>
      </c>
      <c r="L10" s="172"/>
      <c r="M10" s="6">
        <v>0</v>
      </c>
      <c r="O10" s="6">
        <v>4197560</v>
      </c>
      <c r="P10" s="172"/>
      <c r="Q10" s="6">
        <v>9999973114800</v>
      </c>
      <c r="R10" s="172"/>
      <c r="S10" s="6">
        <v>11456922838048</v>
      </c>
      <c r="T10" s="172"/>
      <c r="U10" s="6">
        <v>0</v>
      </c>
      <c r="V10" s="172"/>
      <c r="W10" s="6">
        <v>0</v>
      </c>
      <c r="X10" s="172"/>
      <c r="Y10" s="6">
        <v>0</v>
      </c>
      <c r="Z10" s="172"/>
      <c r="AA10" s="6">
        <v>0</v>
      </c>
      <c r="AB10" s="172"/>
      <c r="AC10" s="6">
        <f>O10+U10-Y10</f>
        <v>4197560</v>
      </c>
      <c r="AD10" s="172"/>
      <c r="AE10" s="6">
        <v>2630940</v>
      </c>
      <c r="AF10" s="172"/>
      <c r="AG10" s="6">
        <v>9999973114800</v>
      </c>
      <c r="AH10" s="172"/>
      <c r="AI10" s="6">
        <v>11035521948232</v>
      </c>
      <c r="AJ10" s="172"/>
      <c r="AK10" s="85">
        <f>AI10/سهام!$AA$1</f>
        <v>3.3002974198093393E-2</v>
      </c>
    </row>
    <row r="11" spans="1:37">
      <c r="A11" s="9" t="s">
        <v>179</v>
      </c>
      <c r="C11" s="4" t="s">
        <v>25</v>
      </c>
      <c r="E11" s="4" t="s">
        <v>25</v>
      </c>
      <c r="G11" s="2" t="s">
        <v>182</v>
      </c>
      <c r="I11" s="4" t="s">
        <v>183</v>
      </c>
      <c r="K11" s="6">
        <v>0</v>
      </c>
      <c r="L11" s="172"/>
      <c r="M11" s="6">
        <v>0</v>
      </c>
      <c r="O11" s="6">
        <v>1926340</v>
      </c>
      <c r="P11" s="172"/>
      <c r="Q11" s="6">
        <v>4999988840600</v>
      </c>
      <c r="R11" s="172"/>
      <c r="S11" s="6">
        <v>5705573741861</v>
      </c>
      <c r="T11" s="172"/>
      <c r="U11" s="6">
        <v>0</v>
      </c>
      <c r="V11" s="172"/>
      <c r="W11" s="6">
        <v>0</v>
      </c>
      <c r="X11" s="172"/>
      <c r="Y11" s="6">
        <v>0</v>
      </c>
      <c r="Z11" s="172"/>
      <c r="AA11" s="6">
        <v>0</v>
      </c>
      <c r="AB11" s="172"/>
      <c r="AC11" s="6">
        <f>O11+U11-Y11</f>
        <v>1926340</v>
      </c>
      <c r="AD11" s="172"/>
      <c r="AE11" s="6">
        <v>3036769</v>
      </c>
      <c r="AF11" s="172"/>
      <c r="AG11" s="6">
        <v>4999988840600</v>
      </c>
      <c r="AH11" s="172"/>
      <c r="AI11" s="6">
        <v>5845608816200</v>
      </c>
      <c r="AJ11" s="172"/>
      <c r="AK11" s="85">
        <f>AI11/سهام!$AA$1</f>
        <v>1.7481953081893327E-2</v>
      </c>
    </row>
    <row r="12" spans="1:37">
      <c r="A12" s="9" t="s">
        <v>195</v>
      </c>
      <c r="C12" s="4" t="s">
        <v>25</v>
      </c>
      <c r="E12" s="4" t="s">
        <v>25</v>
      </c>
      <c r="G12" s="2" t="s">
        <v>203</v>
      </c>
      <c r="I12" s="4" t="s">
        <v>204</v>
      </c>
      <c r="K12" s="6">
        <v>0</v>
      </c>
      <c r="L12" s="172"/>
      <c r="M12" s="6">
        <v>0</v>
      </c>
      <c r="O12" s="6">
        <v>193322</v>
      </c>
      <c r="P12" s="172"/>
      <c r="Q12" s="6">
        <v>176175407144</v>
      </c>
      <c r="R12" s="172"/>
      <c r="S12" s="6">
        <v>184709541884</v>
      </c>
      <c r="T12" s="172"/>
      <c r="U12" s="6">
        <v>0</v>
      </c>
      <c r="V12" s="172"/>
      <c r="W12" s="6">
        <v>0</v>
      </c>
      <c r="X12" s="172"/>
      <c r="Y12" s="6">
        <v>48755</v>
      </c>
      <c r="Z12" s="172"/>
      <c r="AA12" s="6">
        <v>47770974654</v>
      </c>
      <c r="AB12" s="172"/>
      <c r="AC12" s="6">
        <f>O12+U12-Y12</f>
        <v>144567</v>
      </c>
      <c r="AD12" s="172"/>
      <c r="AE12" s="6">
        <v>983010</v>
      </c>
      <c r="AF12" s="172"/>
      <c r="AG12" s="6">
        <v>131744706162</v>
      </c>
      <c r="AH12" s="172"/>
      <c r="AI12" s="6">
        <v>142033533918</v>
      </c>
      <c r="AJ12" s="172"/>
      <c r="AK12" s="85">
        <f>AI12/سهام!$AA$1</f>
        <v>4.2476731749971878E-4</v>
      </c>
    </row>
    <row r="13" spans="1:37">
      <c r="A13" s="9" t="s">
        <v>197</v>
      </c>
      <c r="C13" s="4" t="s">
        <v>25</v>
      </c>
      <c r="E13" s="4" t="s">
        <v>25</v>
      </c>
      <c r="G13" s="4" t="s">
        <v>203</v>
      </c>
      <c r="I13" s="4" t="s">
        <v>206</v>
      </c>
      <c r="K13" s="6">
        <v>0</v>
      </c>
      <c r="L13" s="172"/>
      <c r="M13" s="6">
        <v>0</v>
      </c>
      <c r="O13" s="6">
        <v>388592</v>
      </c>
      <c r="P13" s="172"/>
      <c r="Q13" s="6">
        <v>335317760079</v>
      </c>
      <c r="R13" s="172"/>
      <c r="S13" s="6">
        <v>352727354555</v>
      </c>
      <c r="T13" s="172"/>
      <c r="U13" s="6">
        <v>50489</v>
      </c>
      <c r="V13" s="172"/>
      <c r="W13" s="6">
        <v>46839865912</v>
      </c>
      <c r="X13" s="172"/>
      <c r="Y13" s="6">
        <v>261934</v>
      </c>
      <c r="Z13" s="172"/>
      <c r="AA13" s="6">
        <v>243425253910</v>
      </c>
      <c r="AB13" s="172"/>
      <c r="AC13" s="6">
        <f t="shared" ref="AC13:AC46" si="0">O13+U13-Y13</f>
        <v>177147</v>
      </c>
      <c r="AD13" s="172"/>
      <c r="AE13" s="6">
        <v>930000</v>
      </c>
      <c r="AF13" s="172"/>
      <c r="AG13" s="6">
        <v>154181294502</v>
      </c>
      <c r="AH13" s="172"/>
      <c r="AI13" s="6">
        <v>164657128976</v>
      </c>
      <c r="AJ13" s="172"/>
      <c r="AK13" s="85">
        <f>AI13/سهام!$AA$1</f>
        <v>4.9242573252257212E-4</v>
      </c>
    </row>
    <row r="14" spans="1:37">
      <c r="A14" s="9" t="s">
        <v>196</v>
      </c>
      <c r="C14" s="4" t="s">
        <v>25</v>
      </c>
      <c r="E14" s="4" t="s">
        <v>25</v>
      </c>
      <c r="G14" s="2" t="s">
        <v>203</v>
      </c>
      <c r="I14" s="4" t="s">
        <v>205</v>
      </c>
      <c r="K14" s="6">
        <v>0</v>
      </c>
      <c r="L14" s="172"/>
      <c r="M14" s="6">
        <v>0</v>
      </c>
      <c r="O14" s="6">
        <v>257359</v>
      </c>
      <c r="P14" s="172"/>
      <c r="Q14" s="6">
        <v>214946773608</v>
      </c>
      <c r="R14" s="172"/>
      <c r="S14" s="6">
        <v>227183591285</v>
      </c>
      <c r="T14" s="172"/>
      <c r="U14" s="6">
        <v>126002</v>
      </c>
      <c r="V14" s="172"/>
      <c r="W14" s="6">
        <v>112833109656</v>
      </c>
      <c r="X14" s="172"/>
      <c r="Y14" s="6">
        <v>184007</v>
      </c>
      <c r="Z14" s="172"/>
      <c r="AA14" s="6">
        <v>165981258590</v>
      </c>
      <c r="AB14" s="172"/>
      <c r="AC14" s="6">
        <f t="shared" si="0"/>
        <v>199354</v>
      </c>
      <c r="AD14" s="172"/>
      <c r="AE14" s="6">
        <v>906000</v>
      </c>
      <c r="AF14" s="172"/>
      <c r="AG14" s="6">
        <v>170450908799</v>
      </c>
      <c r="AH14" s="172"/>
      <c r="AI14" s="6">
        <v>180516514743</v>
      </c>
      <c r="AJ14" s="172"/>
      <c r="AK14" s="85">
        <f>AI14/سهام!$AA$1</f>
        <v>5.3985501604185014E-4</v>
      </c>
    </row>
    <row r="15" spans="1:37">
      <c r="A15" s="9" t="s">
        <v>199</v>
      </c>
      <c r="C15" s="4" t="s">
        <v>25</v>
      </c>
      <c r="E15" s="4" t="s">
        <v>25</v>
      </c>
      <c r="G15" s="2" t="s">
        <v>209</v>
      </c>
      <c r="I15" s="4" t="s">
        <v>210</v>
      </c>
      <c r="K15" s="6">
        <v>0</v>
      </c>
      <c r="L15" s="172"/>
      <c r="M15" s="6">
        <v>0</v>
      </c>
      <c r="O15" s="6">
        <v>40094</v>
      </c>
      <c r="P15" s="172"/>
      <c r="Q15" s="6">
        <v>33448834136</v>
      </c>
      <c r="R15" s="172"/>
      <c r="S15" s="6">
        <v>34539029665</v>
      </c>
      <c r="T15" s="172"/>
      <c r="U15" s="6">
        <v>30304</v>
      </c>
      <c r="V15" s="172"/>
      <c r="W15" s="6">
        <v>26745780809</v>
      </c>
      <c r="X15" s="172"/>
      <c r="Y15" s="6">
        <v>13396</v>
      </c>
      <c r="Z15" s="172"/>
      <c r="AA15" s="6">
        <v>11864276733</v>
      </c>
      <c r="AB15" s="172"/>
      <c r="AC15" s="6">
        <f t="shared" si="0"/>
        <v>57002</v>
      </c>
      <c r="AD15" s="172"/>
      <c r="AE15" s="6">
        <v>883260</v>
      </c>
      <c r="AF15" s="172"/>
      <c r="AG15" s="6">
        <v>48810138274</v>
      </c>
      <c r="AH15" s="172"/>
      <c r="AI15" s="6">
        <v>50320210019</v>
      </c>
      <c r="AJ15" s="172"/>
      <c r="AK15" s="85">
        <f>AI15/سهام!$AA$1</f>
        <v>1.5048826876428451E-4</v>
      </c>
    </row>
    <row r="16" spans="1:37">
      <c r="A16" s="9" t="s">
        <v>198</v>
      </c>
      <c r="C16" s="4" t="s">
        <v>25</v>
      </c>
      <c r="E16" s="4" t="s">
        <v>25</v>
      </c>
      <c r="G16" s="2" t="s">
        <v>207</v>
      </c>
      <c r="I16" s="4" t="s">
        <v>208</v>
      </c>
      <c r="K16" s="6">
        <v>0</v>
      </c>
      <c r="L16" s="172"/>
      <c r="M16" s="6">
        <v>0</v>
      </c>
      <c r="O16" s="6">
        <v>26458</v>
      </c>
      <c r="P16" s="172"/>
      <c r="Q16" s="6">
        <v>23100058151</v>
      </c>
      <c r="R16" s="172"/>
      <c r="S16" s="6">
        <v>23865625586</v>
      </c>
      <c r="T16" s="172"/>
      <c r="U16" s="6">
        <v>0</v>
      </c>
      <c r="V16" s="172"/>
      <c r="W16" s="6">
        <v>0</v>
      </c>
      <c r="X16" s="172"/>
      <c r="Y16" s="6">
        <v>26458</v>
      </c>
      <c r="Z16" s="172"/>
      <c r="AA16" s="6">
        <v>24492219646</v>
      </c>
      <c r="AB16" s="172"/>
      <c r="AC16" s="6">
        <f t="shared" si="0"/>
        <v>0</v>
      </c>
      <c r="AD16" s="172"/>
      <c r="AE16" s="6">
        <v>0</v>
      </c>
      <c r="AF16" s="172"/>
      <c r="AG16" s="6">
        <v>0</v>
      </c>
      <c r="AH16" s="172"/>
      <c r="AI16" s="6">
        <v>0</v>
      </c>
      <c r="AJ16" s="172"/>
      <c r="AK16" s="85">
        <f>AI16/سهام!$AA$1</f>
        <v>0</v>
      </c>
    </row>
    <row r="17" spans="1:37">
      <c r="A17" s="9" t="s">
        <v>220</v>
      </c>
      <c r="C17" s="4" t="s">
        <v>25</v>
      </c>
      <c r="E17" s="4" t="s">
        <v>25</v>
      </c>
      <c r="G17" s="2" t="s">
        <v>223</v>
      </c>
      <c r="I17" s="4" t="s">
        <v>205</v>
      </c>
      <c r="K17" s="6">
        <v>0</v>
      </c>
      <c r="L17" s="172"/>
      <c r="M17" s="6">
        <v>0</v>
      </c>
      <c r="O17" s="6">
        <v>20001</v>
      </c>
      <c r="P17" s="172"/>
      <c r="Q17" s="6">
        <v>16709912222</v>
      </c>
      <c r="R17" s="172"/>
      <c r="S17" s="6">
        <v>17451778452</v>
      </c>
      <c r="T17" s="172"/>
      <c r="U17" s="6">
        <v>0</v>
      </c>
      <c r="V17" s="172"/>
      <c r="W17" s="6">
        <v>0</v>
      </c>
      <c r="X17" s="172"/>
      <c r="Y17" s="6">
        <v>0</v>
      </c>
      <c r="Z17" s="172"/>
      <c r="AA17" s="6">
        <v>0</v>
      </c>
      <c r="AB17" s="172"/>
      <c r="AC17" s="6">
        <f t="shared" si="0"/>
        <v>20001</v>
      </c>
      <c r="AD17" s="172"/>
      <c r="AE17" s="6">
        <v>896210</v>
      </c>
      <c r="AF17" s="172"/>
      <c r="AG17" s="6">
        <v>16709912222</v>
      </c>
      <c r="AH17" s="172"/>
      <c r="AI17" s="6">
        <v>17915349438</v>
      </c>
      <c r="AJ17" s="172"/>
      <c r="AK17" s="85">
        <f>AI17/سهام!$AA$1</f>
        <v>5.3577874977346828E-5</v>
      </c>
    </row>
    <row r="18" spans="1:37">
      <c r="A18" s="9" t="s">
        <v>202</v>
      </c>
      <c r="C18" s="4" t="s">
        <v>25</v>
      </c>
      <c r="E18" s="4" t="s">
        <v>25</v>
      </c>
      <c r="G18" s="4" t="s">
        <v>214</v>
      </c>
      <c r="I18" s="4" t="s">
        <v>215</v>
      </c>
      <c r="K18" s="6">
        <v>23</v>
      </c>
      <c r="L18" s="172"/>
      <c r="M18" s="6">
        <v>23</v>
      </c>
      <c r="O18" s="6">
        <v>3999997</v>
      </c>
      <c r="P18" s="172"/>
      <c r="Q18" s="6">
        <v>3999997000000</v>
      </c>
      <c r="R18" s="172"/>
      <c r="S18" s="6">
        <v>3598039801468</v>
      </c>
      <c r="T18" s="172"/>
      <c r="U18" s="6">
        <v>0</v>
      </c>
      <c r="V18" s="172"/>
      <c r="W18" s="6">
        <v>0</v>
      </c>
      <c r="X18" s="172"/>
      <c r="Y18" s="6">
        <v>0</v>
      </c>
      <c r="Z18" s="172"/>
      <c r="AA18" s="6">
        <v>0</v>
      </c>
      <c r="AB18" s="172"/>
      <c r="AC18" s="6">
        <f t="shared" si="0"/>
        <v>3999997</v>
      </c>
      <c r="AD18" s="172"/>
      <c r="AE18" s="6">
        <v>984922</v>
      </c>
      <c r="AF18" s="172"/>
      <c r="AG18" s="6">
        <v>3999997000000</v>
      </c>
      <c r="AH18" s="172"/>
      <c r="AI18" s="6">
        <v>3937542841490</v>
      </c>
      <c r="AJ18" s="172"/>
      <c r="AK18" s="85">
        <f>AI18/سهام!$AA$1</f>
        <v>1.177566638090926E-2</v>
      </c>
    </row>
    <row r="19" spans="1:37">
      <c r="A19" s="9" t="s">
        <v>107</v>
      </c>
      <c r="C19" s="4" t="s">
        <v>25</v>
      </c>
      <c r="E19" s="4" t="s">
        <v>25</v>
      </c>
      <c r="G19" s="4" t="s">
        <v>109</v>
      </c>
      <c r="I19" s="4" t="s">
        <v>110</v>
      </c>
      <c r="K19" s="6">
        <v>23</v>
      </c>
      <c r="L19" s="172"/>
      <c r="M19" s="6">
        <v>23</v>
      </c>
      <c r="O19" s="6">
        <v>500000</v>
      </c>
      <c r="P19" s="172"/>
      <c r="Q19" s="6">
        <v>500000000000</v>
      </c>
      <c r="R19" s="172"/>
      <c r="S19" s="6">
        <v>449755312500</v>
      </c>
      <c r="T19" s="172"/>
      <c r="U19" s="6">
        <v>0</v>
      </c>
      <c r="V19" s="172"/>
      <c r="W19" s="6">
        <v>0</v>
      </c>
      <c r="X19" s="172"/>
      <c r="Y19" s="6">
        <v>0</v>
      </c>
      <c r="Z19" s="172"/>
      <c r="AA19" s="6">
        <v>0</v>
      </c>
      <c r="AB19" s="172"/>
      <c r="AC19" s="6">
        <f t="shared" si="0"/>
        <v>500000</v>
      </c>
      <c r="AD19" s="172"/>
      <c r="AE19" s="6">
        <v>900000</v>
      </c>
      <c r="AF19" s="172"/>
      <c r="AG19" s="6">
        <v>500000000000</v>
      </c>
      <c r="AH19" s="172"/>
      <c r="AI19" s="6">
        <v>449755312500</v>
      </c>
      <c r="AJ19" s="172"/>
      <c r="AK19" s="85">
        <f>AI19/سهام!$AA$1</f>
        <v>1.3450440353907293E-3</v>
      </c>
    </row>
    <row r="20" spans="1:37">
      <c r="A20" s="1" t="s">
        <v>201</v>
      </c>
      <c r="B20" s="57"/>
      <c r="C20" s="2" t="s">
        <v>25</v>
      </c>
      <c r="D20" s="132"/>
      <c r="E20" s="2" t="s">
        <v>25</v>
      </c>
      <c r="F20" s="132"/>
      <c r="G20" s="2" t="s">
        <v>212</v>
      </c>
      <c r="H20" s="132"/>
      <c r="I20" s="2" t="s">
        <v>213</v>
      </c>
      <c r="J20" s="57"/>
      <c r="K20" s="173">
        <v>23</v>
      </c>
      <c r="L20" s="174"/>
      <c r="M20" s="173">
        <v>23</v>
      </c>
      <c r="N20" s="132"/>
      <c r="O20" s="173">
        <v>2000000</v>
      </c>
      <c r="P20" s="174"/>
      <c r="Q20" s="173">
        <v>2000000000000</v>
      </c>
      <c r="R20" s="174"/>
      <c r="S20" s="173">
        <v>1799021250000</v>
      </c>
      <c r="T20" s="174"/>
      <c r="U20" s="173">
        <v>0</v>
      </c>
      <c r="V20" s="174"/>
      <c r="W20" s="173">
        <v>0</v>
      </c>
      <c r="X20" s="174"/>
      <c r="Y20" s="6">
        <v>0</v>
      </c>
      <c r="Z20" s="172"/>
      <c r="AA20" s="6">
        <v>0</v>
      </c>
      <c r="AB20" s="174"/>
      <c r="AC20" s="6">
        <f t="shared" si="0"/>
        <v>2000000</v>
      </c>
      <c r="AD20" s="174"/>
      <c r="AE20" s="173">
        <v>972125</v>
      </c>
      <c r="AF20" s="174"/>
      <c r="AG20" s="173">
        <v>2000000000000</v>
      </c>
      <c r="AH20" s="172"/>
      <c r="AI20" s="6">
        <v>1943192814062</v>
      </c>
      <c r="AJ20" s="172"/>
      <c r="AK20" s="85">
        <f>AI20/سهام!$AA$1</f>
        <v>5.8113374795727831E-3</v>
      </c>
    </row>
    <row r="21" spans="1:37">
      <c r="A21" s="9" t="s">
        <v>86</v>
      </c>
      <c r="C21" s="4" t="s">
        <v>25</v>
      </c>
      <c r="E21" s="4" t="s">
        <v>25</v>
      </c>
      <c r="G21" s="4" t="s">
        <v>88</v>
      </c>
      <c r="I21" s="4" t="s">
        <v>89</v>
      </c>
      <c r="K21" s="6">
        <v>23</v>
      </c>
      <c r="L21" s="172"/>
      <c r="M21" s="6">
        <v>23</v>
      </c>
      <c r="O21" s="6">
        <v>1499971</v>
      </c>
      <c r="P21" s="172"/>
      <c r="Q21" s="6">
        <v>1500205374093</v>
      </c>
      <c r="R21" s="172"/>
      <c r="S21" s="6">
        <v>1349239851691</v>
      </c>
      <c r="T21" s="172"/>
      <c r="U21" s="6">
        <v>0</v>
      </c>
      <c r="V21" s="172"/>
      <c r="W21" s="6">
        <v>0</v>
      </c>
      <c r="X21" s="172"/>
      <c r="Y21" s="6">
        <v>0</v>
      </c>
      <c r="Z21" s="13"/>
      <c r="AA21" s="13">
        <v>0</v>
      </c>
      <c r="AB21" s="172"/>
      <c r="AC21" s="6">
        <f t="shared" si="0"/>
        <v>1499971</v>
      </c>
      <c r="AD21" s="172"/>
      <c r="AE21" s="6">
        <v>907975</v>
      </c>
      <c r="AF21" s="172"/>
      <c r="AG21" s="6">
        <v>1500205374093</v>
      </c>
      <c r="AH21" s="172"/>
      <c r="AI21" s="6">
        <v>1361195615933</v>
      </c>
      <c r="AJ21" s="172"/>
      <c r="AK21" s="85">
        <f>AI21/سهام!$AA$1</f>
        <v>4.0708091562802647E-3</v>
      </c>
    </row>
    <row r="22" spans="1:37">
      <c r="A22" s="9" t="s">
        <v>169</v>
      </c>
      <c r="C22" s="4" t="s">
        <v>25</v>
      </c>
      <c r="E22" s="4" t="s">
        <v>25</v>
      </c>
      <c r="G22" s="4" t="s">
        <v>172</v>
      </c>
      <c r="I22" s="4" t="s">
        <v>173</v>
      </c>
      <c r="K22" s="6">
        <v>23</v>
      </c>
      <c r="L22" s="172"/>
      <c r="M22" s="6">
        <v>23</v>
      </c>
      <c r="O22" s="6">
        <v>5000000</v>
      </c>
      <c r="P22" s="172"/>
      <c r="Q22" s="6">
        <v>5000000000000</v>
      </c>
      <c r="R22" s="172"/>
      <c r="S22" s="6">
        <v>4497553125000</v>
      </c>
      <c r="T22" s="172"/>
      <c r="U22" s="6">
        <v>0</v>
      </c>
      <c r="V22" s="172"/>
      <c r="W22" s="6">
        <v>0</v>
      </c>
      <c r="X22" s="172"/>
      <c r="Y22" s="6">
        <v>0</v>
      </c>
      <c r="Z22" s="172"/>
      <c r="AA22" s="6">
        <v>0</v>
      </c>
      <c r="AB22" s="172"/>
      <c r="AC22" s="6">
        <f t="shared" si="0"/>
        <v>5000000</v>
      </c>
      <c r="AD22" s="172"/>
      <c r="AE22" s="6">
        <v>972686</v>
      </c>
      <c r="AF22" s="172"/>
      <c r="AG22" s="6">
        <v>5000000000000</v>
      </c>
      <c r="AH22" s="172"/>
      <c r="AI22" s="6">
        <v>4860785509937</v>
      </c>
      <c r="AJ22" s="172"/>
      <c r="AK22" s="85">
        <f>AI22/سهام!$AA$1</f>
        <v>1.4536727806754805E-2</v>
      </c>
    </row>
    <row r="23" spans="1:37">
      <c r="A23" s="9" t="s">
        <v>168</v>
      </c>
      <c r="C23" s="4" t="s">
        <v>25</v>
      </c>
      <c r="E23" s="4" t="s">
        <v>25</v>
      </c>
      <c r="G23" s="2" t="s">
        <v>172</v>
      </c>
      <c r="I23" s="4" t="s">
        <v>173</v>
      </c>
      <c r="K23" s="6">
        <v>23</v>
      </c>
      <c r="L23" s="172"/>
      <c r="M23" s="6">
        <v>23</v>
      </c>
      <c r="O23" s="6">
        <v>5000000</v>
      </c>
      <c r="P23" s="172"/>
      <c r="Q23" s="6">
        <v>5002343750000</v>
      </c>
      <c r="R23" s="172"/>
      <c r="S23" s="6">
        <v>4497553125000</v>
      </c>
      <c r="T23" s="172"/>
      <c r="U23" s="6">
        <v>0</v>
      </c>
      <c r="V23" s="172"/>
      <c r="W23" s="6">
        <v>0</v>
      </c>
      <c r="X23" s="172"/>
      <c r="Y23" s="6">
        <v>0</v>
      </c>
      <c r="Z23" s="172"/>
      <c r="AA23" s="6">
        <v>0</v>
      </c>
      <c r="AB23" s="172"/>
      <c r="AC23" s="6">
        <f t="shared" si="0"/>
        <v>5000000</v>
      </c>
      <c r="AD23" s="172"/>
      <c r="AE23" s="6">
        <v>1000000</v>
      </c>
      <c r="AF23" s="172"/>
      <c r="AG23" s="6">
        <v>5002343750000</v>
      </c>
      <c r="AH23" s="172"/>
      <c r="AI23" s="6">
        <v>4997281250000</v>
      </c>
      <c r="AJ23" s="172"/>
      <c r="AK23" s="85">
        <f>AI23/سهام!$AA$1</f>
        <v>1.4944933726563659E-2</v>
      </c>
    </row>
    <row r="24" spans="1:37">
      <c r="A24" s="9" t="s">
        <v>180</v>
      </c>
      <c r="C24" s="4" t="s">
        <v>25</v>
      </c>
      <c r="E24" s="4" t="s">
        <v>25</v>
      </c>
      <c r="G24" s="4" t="s">
        <v>98</v>
      </c>
      <c r="I24" s="4" t="s">
        <v>184</v>
      </c>
      <c r="K24" s="6">
        <v>23</v>
      </c>
      <c r="L24" s="172"/>
      <c r="M24" s="6">
        <v>23</v>
      </c>
      <c r="O24" s="6">
        <v>4000000</v>
      </c>
      <c r="P24" s="172"/>
      <c r="Q24" s="6">
        <v>4000000000000</v>
      </c>
      <c r="R24" s="172"/>
      <c r="S24" s="6">
        <v>3598042500000</v>
      </c>
      <c r="T24" s="172"/>
      <c r="U24" s="6">
        <v>0</v>
      </c>
      <c r="V24" s="172"/>
      <c r="W24" s="6">
        <v>0</v>
      </c>
      <c r="X24" s="172"/>
      <c r="Y24" s="6">
        <v>0</v>
      </c>
      <c r="Z24" s="13"/>
      <c r="AA24" s="13">
        <v>0</v>
      </c>
      <c r="AB24" s="172"/>
      <c r="AC24" s="6">
        <f t="shared" si="0"/>
        <v>4000000</v>
      </c>
      <c r="AD24" s="172"/>
      <c r="AE24" s="6">
        <v>977914</v>
      </c>
      <c r="AF24" s="172"/>
      <c r="AG24" s="6">
        <v>4000000000000</v>
      </c>
      <c r="AH24" s="172"/>
      <c r="AI24" s="6">
        <v>3909529037050</v>
      </c>
      <c r="AJ24" s="172"/>
      <c r="AK24" s="85">
        <f>AI24/سهام!$AA$1</f>
        <v>1.1691887936223019E-2</v>
      </c>
    </row>
    <row r="25" spans="1:37">
      <c r="A25" s="9" t="s">
        <v>113</v>
      </c>
      <c r="C25" s="4" t="s">
        <v>25</v>
      </c>
      <c r="E25" s="4" t="s">
        <v>25</v>
      </c>
      <c r="G25" s="4" t="s">
        <v>114</v>
      </c>
      <c r="I25" s="4" t="s">
        <v>115</v>
      </c>
      <c r="K25" s="6">
        <v>23</v>
      </c>
      <c r="L25" s="172"/>
      <c r="M25" s="6">
        <v>23</v>
      </c>
      <c r="O25" s="6">
        <v>2000000</v>
      </c>
      <c r="P25" s="172"/>
      <c r="Q25" s="6">
        <v>2000000000000</v>
      </c>
      <c r="R25" s="172"/>
      <c r="S25" s="6">
        <v>1799021250000</v>
      </c>
      <c r="T25" s="172"/>
      <c r="U25" s="6">
        <v>0</v>
      </c>
      <c r="V25" s="172"/>
      <c r="W25" s="6">
        <v>0</v>
      </c>
      <c r="X25" s="172"/>
      <c r="Y25" s="6">
        <v>0</v>
      </c>
      <c r="Z25" s="172"/>
      <c r="AA25" s="6">
        <v>0</v>
      </c>
      <c r="AB25" s="172"/>
      <c r="AC25" s="6">
        <f t="shared" si="0"/>
        <v>2000000</v>
      </c>
      <c r="AD25" s="172"/>
      <c r="AE25" s="6">
        <v>900000</v>
      </c>
      <c r="AF25" s="172"/>
      <c r="AG25" s="6">
        <v>2000000000000</v>
      </c>
      <c r="AH25" s="172"/>
      <c r="AI25" s="6">
        <v>1799021250000</v>
      </c>
      <c r="AJ25" s="172"/>
      <c r="AK25" s="85">
        <f>AI25/سهام!$AA$1</f>
        <v>5.3801761415629172E-3</v>
      </c>
    </row>
    <row r="26" spans="1:37">
      <c r="A26" s="9" t="s">
        <v>83</v>
      </c>
      <c r="C26" s="4" t="s">
        <v>25</v>
      </c>
      <c r="E26" s="4" t="s">
        <v>25</v>
      </c>
      <c r="G26" s="4" t="s">
        <v>84</v>
      </c>
      <c r="I26" s="4" t="s">
        <v>85</v>
      </c>
      <c r="K26" s="6">
        <v>23</v>
      </c>
      <c r="L26" s="172"/>
      <c r="M26" s="6">
        <v>23</v>
      </c>
      <c r="O26" s="6">
        <v>1500000</v>
      </c>
      <c r="P26" s="172"/>
      <c r="Q26" s="6">
        <v>1500000000000</v>
      </c>
      <c r="R26" s="172"/>
      <c r="S26" s="6">
        <v>1349265937500</v>
      </c>
      <c r="T26" s="172"/>
      <c r="U26" s="6">
        <v>0</v>
      </c>
      <c r="V26" s="172"/>
      <c r="W26" s="6">
        <v>0</v>
      </c>
      <c r="X26" s="172"/>
      <c r="Y26" s="6">
        <v>0</v>
      </c>
      <c r="Z26" s="172"/>
      <c r="AA26" s="6">
        <v>0</v>
      </c>
      <c r="AB26" s="172"/>
      <c r="AC26" s="6">
        <f t="shared" si="0"/>
        <v>1500000</v>
      </c>
      <c r="AD26" s="172"/>
      <c r="AE26" s="6">
        <v>900000</v>
      </c>
      <c r="AF26" s="172"/>
      <c r="AG26" s="6">
        <v>1500000000000</v>
      </c>
      <c r="AH26" s="172"/>
      <c r="AI26" s="6">
        <v>1349265937500</v>
      </c>
      <c r="AJ26" s="172"/>
      <c r="AK26" s="85">
        <f>AI26/سهام!$AA$1</f>
        <v>4.0351321061721877E-3</v>
      </c>
    </row>
    <row r="27" spans="1:37">
      <c r="A27" s="9" t="s">
        <v>87</v>
      </c>
      <c r="C27" s="4" t="s">
        <v>25</v>
      </c>
      <c r="E27" s="4" t="s">
        <v>25</v>
      </c>
      <c r="G27" s="2" t="s">
        <v>91</v>
      </c>
      <c r="I27" s="4" t="s">
        <v>92</v>
      </c>
      <c r="K27" s="6">
        <v>23</v>
      </c>
      <c r="L27" s="172"/>
      <c r="M27" s="6">
        <v>23</v>
      </c>
      <c r="O27" s="6">
        <v>3528000</v>
      </c>
      <c r="P27" s="172"/>
      <c r="Q27" s="6">
        <v>3199976493180</v>
      </c>
      <c r="R27" s="172"/>
      <c r="S27" s="6">
        <v>3526081650000</v>
      </c>
      <c r="T27" s="172"/>
      <c r="U27" s="6">
        <v>0</v>
      </c>
      <c r="V27" s="172"/>
      <c r="W27" s="6">
        <v>0</v>
      </c>
      <c r="X27" s="172"/>
      <c r="Y27" s="6">
        <v>3528000</v>
      </c>
      <c r="Z27" s="172"/>
      <c r="AA27" s="6">
        <v>3528000000000</v>
      </c>
      <c r="AB27" s="172"/>
      <c r="AC27" s="6">
        <f t="shared" si="0"/>
        <v>0</v>
      </c>
      <c r="AD27" s="172"/>
      <c r="AE27" s="6">
        <v>0</v>
      </c>
      <c r="AF27" s="172"/>
      <c r="AG27" s="6">
        <v>0</v>
      </c>
      <c r="AH27" s="172"/>
      <c r="AI27" s="6">
        <v>0</v>
      </c>
      <c r="AJ27" s="172"/>
      <c r="AK27" s="85">
        <f>AI27/سهام!$AA$1</f>
        <v>0</v>
      </c>
    </row>
    <row r="28" spans="1:37">
      <c r="A28" s="9" t="s">
        <v>108</v>
      </c>
      <c r="C28" s="4" t="s">
        <v>25</v>
      </c>
      <c r="E28" s="4" t="s">
        <v>25</v>
      </c>
      <c r="G28" s="2" t="s">
        <v>116</v>
      </c>
      <c r="I28" s="4" t="s">
        <v>145</v>
      </c>
      <c r="K28" s="6">
        <v>23</v>
      </c>
      <c r="L28" s="172"/>
      <c r="M28" s="6">
        <v>23</v>
      </c>
      <c r="O28" s="6">
        <v>2700000</v>
      </c>
      <c r="P28" s="172"/>
      <c r="Q28" s="6">
        <v>2445126000000</v>
      </c>
      <c r="R28" s="172"/>
      <c r="S28" s="6">
        <v>2591912880618</v>
      </c>
      <c r="T28" s="172"/>
      <c r="U28" s="6">
        <v>0</v>
      </c>
      <c r="V28" s="172"/>
      <c r="W28" s="6">
        <v>0</v>
      </c>
      <c r="X28" s="172"/>
      <c r="Y28" s="6">
        <v>0</v>
      </c>
      <c r="Z28" s="172"/>
      <c r="AA28" s="6">
        <v>0</v>
      </c>
      <c r="AB28" s="172"/>
      <c r="AC28" s="6">
        <f t="shared" si="0"/>
        <v>2700000</v>
      </c>
      <c r="AD28" s="172"/>
      <c r="AE28" s="6">
        <v>989300</v>
      </c>
      <c r="AF28" s="172"/>
      <c r="AG28" s="6">
        <v>2445126000000</v>
      </c>
      <c r="AH28" s="172"/>
      <c r="AI28" s="6">
        <v>2669657583937</v>
      </c>
      <c r="AJ28" s="172"/>
      <c r="AK28" s="85">
        <f>AI28/سهام!$AA$1</f>
        <v>7.9839123852707954E-3</v>
      </c>
    </row>
    <row r="29" spans="1:37">
      <c r="A29" s="9" t="s">
        <v>146</v>
      </c>
      <c r="C29" s="4" t="s">
        <v>25</v>
      </c>
      <c r="E29" s="4" t="s">
        <v>25</v>
      </c>
      <c r="G29" s="4" t="s">
        <v>144</v>
      </c>
      <c r="I29" s="4" t="s">
        <v>147</v>
      </c>
      <c r="K29" s="6">
        <v>23</v>
      </c>
      <c r="L29" s="172"/>
      <c r="M29" s="6">
        <v>23</v>
      </c>
      <c r="O29" s="6">
        <v>3200000</v>
      </c>
      <c r="P29" s="172"/>
      <c r="Q29" s="6">
        <v>2956241802034</v>
      </c>
      <c r="R29" s="172"/>
      <c r="S29" s="6">
        <v>2670483134800</v>
      </c>
      <c r="T29" s="172"/>
      <c r="U29" s="6">
        <v>0</v>
      </c>
      <c r="V29" s="172"/>
      <c r="W29" s="6">
        <v>0</v>
      </c>
      <c r="X29" s="172"/>
      <c r="Y29" s="6">
        <v>0</v>
      </c>
      <c r="Z29" s="172"/>
      <c r="AA29" s="6">
        <v>0</v>
      </c>
      <c r="AB29" s="172"/>
      <c r="AC29" s="6">
        <f t="shared" si="0"/>
        <v>3200000</v>
      </c>
      <c r="AD29" s="172"/>
      <c r="AE29" s="6">
        <v>825000</v>
      </c>
      <c r="AF29" s="172"/>
      <c r="AG29" s="6">
        <v>2956241802034</v>
      </c>
      <c r="AH29" s="172"/>
      <c r="AI29" s="6">
        <v>2638564500000</v>
      </c>
      <c r="AJ29" s="172"/>
      <c r="AK29" s="85">
        <f>AI29/سهام!$AA$1</f>
        <v>7.890925007625612E-3</v>
      </c>
    </row>
    <row r="30" spans="1:37">
      <c r="A30" s="9" t="s">
        <v>152</v>
      </c>
      <c r="C30" s="4" t="s">
        <v>25</v>
      </c>
      <c r="E30" s="4" t="s">
        <v>25</v>
      </c>
      <c r="G30" s="2" t="s">
        <v>154</v>
      </c>
      <c r="I30" s="4" t="s">
        <v>155</v>
      </c>
      <c r="K30" s="6">
        <v>23</v>
      </c>
      <c r="L30" s="172"/>
      <c r="M30" s="6">
        <v>23</v>
      </c>
      <c r="O30" s="6">
        <v>4744704</v>
      </c>
      <c r="P30" s="172"/>
      <c r="Q30" s="6">
        <v>4374996664320</v>
      </c>
      <c r="R30" s="172"/>
      <c r="S30" s="6">
        <v>3822626210569</v>
      </c>
      <c r="T30" s="172"/>
      <c r="U30" s="6">
        <v>0</v>
      </c>
      <c r="V30" s="172"/>
      <c r="W30" s="6">
        <v>0</v>
      </c>
      <c r="X30" s="172"/>
      <c r="Y30" s="6">
        <v>0</v>
      </c>
      <c r="Z30" s="172"/>
      <c r="AA30" s="6">
        <v>0</v>
      </c>
      <c r="AB30" s="172"/>
      <c r="AC30" s="6">
        <f t="shared" si="0"/>
        <v>4744704</v>
      </c>
      <c r="AD30" s="172"/>
      <c r="AE30" s="6">
        <v>833960</v>
      </c>
      <c r="AF30" s="172"/>
      <c r="AG30" s="6">
        <v>4374996664320</v>
      </c>
      <c r="AH30" s="172"/>
      <c r="AI30" s="6">
        <v>3954741787082</v>
      </c>
      <c r="AJ30" s="172"/>
      <c r="AK30" s="85">
        <f>AI30/سهام!$AA$1</f>
        <v>1.1827101769309546E-2</v>
      </c>
    </row>
    <row r="31" spans="1:37">
      <c r="A31" s="9" t="s">
        <v>151</v>
      </c>
      <c r="C31" s="4" t="s">
        <v>25</v>
      </c>
      <c r="E31" s="4" t="s">
        <v>25</v>
      </c>
      <c r="G31" s="4" t="s">
        <v>153</v>
      </c>
      <c r="I31" s="4" t="s">
        <v>158</v>
      </c>
      <c r="K31" s="6">
        <v>23</v>
      </c>
      <c r="L31" s="172"/>
      <c r="M31" s="6">
        <v>23</v>
      </c>
      <c r="O31" s="6">
        <v>3253232</v>
      </c>
      <c r="P31" s="172"/>
      <c r="Q31" s="6">
        <v>3000000421120</v>
      </c>
      <c r="R31" s="172"/>
      <c r="S31" s="6">
        <v>2760166987474</v>
      </c>
      <c r="T31" s="172"/>
      <c r="U31" s="6">
        <v>0</v>
      </c>
      <c r="V31" s="172"/>
      <c r="W31" s="6">
        <v>0</v>
      </c>
      <c r="X31" s="172"/>
      <c r="Y31" s="6">
        <v>10000</v>
      </c>
      <c r="Z31" s="172"/>
      <c r="AA31" s="6">
        <v>8106489701</v>
      </c>
      <c r="AB31" s="172"/>
      <c r="AC31" s="6">
        <f t="shared" si="0"/>
        <v>3243232</v>
      </c>
      <c r="AD31" s="172"/>
      <c r="AE31" s="6">
        <v>798740</v>
      </c>
      <c r="AF31" s="172"/>
      <c r="AG31" s="6">
        <v>2990778821120</v>
      </c>
      <c r="AH31" s="172"/>
      <c r="AI31" s="6">
        <v>2589090543779</v>
      </c>
      <c r="AJ31" s="172"/>
      <c r="AK31" s="85">
        <f>AI31/سهام!$AA$1</f>
        <v>7.7429675563787451E-3</v>
      </c>
    </row>
    <row r="32" spans="1:37">
      <c r="A32" s="9" t="s">
        <v>171</v>
      </c>
      <c r="C32" s="4" t="s">
        <v>25</v>
      </c>
      <c r="E32" s="4" t="s">
        <v>25</v>
      </c>
      <c r="G32" s="2" t="s">
        <v>165</v>
      </c>
      <c r="I32" s="4" t="s">
        <v>176</v>
      </c>
      <c r="K32" s="6">
        <v>23</v>
      </c>
      <c r="L32" s="172"/>
      <c r="M32" s="6">
        <v>23</v>
      </c>
      <c r="O32" s="6">
        <v>2503046</v>
      </c>
      <c r="P32" s="172"/>
      <c r="Q32" s="6">
        <v>2268622896290</v>
      </c>
      <c r="R32" s="172"/>
      <c r="S32" s="6">
        <v>2001347974990</v>
      </c>
      <c r="T32" s="172"/>
      <c r="U32" s="6">
        <v>0</v>
      </c>
      <c r="V32" s="172"/>
      <c r="W32" s="6">
        <v>0</v>
      </c>
      <c r="X32" s="172"/>
      <c r="Y32" s="6">
        <v>0</v>
      </c>
      <c r="Z32" s="172"/>
      <c r="AA32" s="6">
        <v>0</v>
      </c>
      <c r="AB32" s="172"/>
      <c r="AC32" s="6">
        <f t="shared" si="0"/>
        <v>2503046</v>
      </c>
      <c r="AD32" s="172"/>
      <c r="AE32" s="6">
        <v>784400</v>
      </c>
      <c r="AF32" s="172"/>
      <c r="AG32" s="6">
        <v>2268622896290</v>
      </c>
      <c r="AH32" s="172"/>
      <c r="AI32" s="6">
        <v>1962321689477</v>
      </c>
      <c r="AJ32" s="172"/>
      <c r="AK32" s="85">
        <f>AI32/سهام!$AA$1</f>
        <v>5.8685445409805978E-3</v>
      </c>
    </row>
    <row r="33" spans="1:37">
      <c r="A33" s="1" t="s">
        <v>181</v>
      </c>
      <c r="C33" s="4" t="s">
        <v>25</v>
      </c>
      <c r="E33" s="4" t="s">
        <v>25</v>
      </c>
      <c r="G33" s="2" t="s">
        <v>185</v>
      </c>
      <c r="I33" s="4" t="s">
        <v>186</v>
      </c>
      <c r="K33" s="173">
        <v>23</v>
      </c>
      <c r="L33" s="172"/>
      <c r="M33" s="173">
        <v>23</v>
      </c>
      <c r="O33" s="6">
        <v>6385595</v>
      </c>
      <c r="P33" s="172"/>
      <c r="Q33" s="6">
        <v>5659999840150</v>
      </c>
      <c r="R33" s="172"/>
      <c r="S33" s="173">
        <v>5029112792182</v>
      </c>
      <c r="T33" s="172"/>
      <c r="U33" s="173">
        <v>0</v>
      </c>
      <c r="V33" s="172"/>
      <c r="W33" s="173">
        <v>0</v>
      </c>
      <c r="X33" s="172"/>
      <c r="Y33" s="6">
        <v>0</v>
      </c>
      <c r="Z33" s="172"/>
      <c r="AA33" s="6">
        <v>0</v>
      </c>
      <c r="AB33" s="172"/>
      <c r="AC33" s="6">
        <f t="shared" si="0"/>
        <v>6385595</v>
      </c>
      <c r="AD33" s="172"/>
      <c r="AE33" s="6">
        <v>788000</v>
      </c>
      <c r="AF33" s="172"/>
      <c r="AG33" s="6">
        <v>5659999840150</v>
      </c>
      <c r="AH33" s="172"/>
      <c r="AI33" s="6">
        <v>5029112792182</v>
      </c>
      <c r="AJ33" s="172"/>
      <c r="AK33" s="85">
        <f>AI33/سهام!$AA$1</f>
        <v>1.5040129546955858E-2</v>
      </c>
    </row>
    <row r="34" spans="1:37">
      <c r="A34" s="9" t="s">
        <v>219</v>
      </c>
      <c r="C34" s="4" t="s">
        <v>25</v>
      </c>
      <c r="E34" s="4" t="s">
        <v>25</v>
      </c>
      <c r="G34" s="4" t="s">
        <v>221</v>
      </c>
      <c r="I34" s="4" t="s">
        <v>222</v>
      </c>
      <c r="K34" s="6">
        <v>23</v>
      </c>
      <c r="L34" s="172"/>
      <c r="M34" s="6">
        <v>23</v>
      </c>
      <c r="O34" s="6">
        <v>5333147</v>
      </c>
      <c r="P34" s="172"/>
      <c r="Q34" s="6">
        <v>4446244653900</v>
      </c>
      <c r="R34" s="172"/>
      <c r="S34" s="6">
        <v>5330247101318</v>
      </c>
      <c r="T34" s="172"/>
      <c r="U34" s="6">
        <v>0</v>
      </c>
      <c r="V34" s="172"/>
      <c r="W34" s="6">
        <v>0</v>
      </c>
      <c r="X34" s="172"/>
      <c r="Y34" s="6">
        <v>5333147</v>
      </c>
      <c r="Z34" s="172"/>
      <c r="AA34" s="6">
        <v>4494950448505</v>
      </c>
      <c r="AB34" s="172"/>
      <c r="AC34" s="6">
        <f t="shared" si="0"/>
        <v>0</v>
      </c>
      <c r="AD34" s="172"/>
      <c r="AE34" s="6">
        <v>0</v>
      </c>
      <c r="AF34" s="172"/>
      <c r="AG34" s="6">
        <v>0</v>
      </c>
      <c r="AH34" s="172"/>
      <c r="AI34" s="6">
        <v>0</v>
      </c>
      <c r="AJ34" s="172"/>
      <c r="AK34" s="85">
        <f>AI34/سهام!$AA$1</f>
        <v>0</v>
      </c>
    </row>
    <row r="35" spans="1:37">
      <c r="A35" s="9" t="s">
        <v>238</v>
      </c>
      <c r="C35" s="4" t="s">
        <v>25</v>
      </c>
      <c r="E35" s="4" t="s">
        <v>25</v>
      </c>
      <c r="G35" s="2" t="s">
        <v>221</v>
      </c>
      <c r="I35" s="4" t="s">
        <v>176</v>
      </c>
      <c r="K35" s="6">
        <v>23</v>
      </c>
      <c r="L35" s="172"/>
      <c r="M35" s="6">
        <v>23</v>
      </c>
      <c r="O35" s="6">
        <v>6257822</v>
      </c>
      <c r="P35" s="172"/>
      <c r="Q35" s="6">
        <v>4999999778000</v>
      </c>
      <c r="R35" s="172"/>
      <c r="S35" s="6">
        <v>5000437825540</v>
      </c>
      <c r="T35" s="172"/>
      <c r="U35" s="6">
        <v>0</v>
      </c>
      <c r="V35" s="172"/>
      <c r="W35" s="6">
        <v>0</v>
      </c>
      <c r="X35" s="172"/>
      <c r="Y35" s="6">
        <v>0</v>
      </c>
      <c r="Z35" s="172"/>
      <c r="AA35" s="6">
        <v>0</v>
      </c>
      <c r="AB35" s="172"/>
      <c r="AC35" s="6">
        <f t="shared" si="0"/>
        <v>6257822</v>
      </c>
      <c r="AD35" s="172"/>
      <c r="AE35" s="6">
        <v>801450</v>
      </c>
      <c r="AF35" s="172"/>
      <c r="AG35" s="6">
        <v>4999999778000</v>
      </c>
      <c r="AH35" s="172"/>
      <c r="AI35" s="6">
        <v>5015331441900</v>
      </c>
      <c r="AJ35" s="172"/>
      <c r="AK35" s="85">
        <f>AI35/سهام!$AA$1</f>
        <v>1.4998914863146126E-2</v>
      </c>
    </row>
    <row r="36" spans="1:37">
      <c r="A36" s="1" t="s">
        <v>239</v>
      </c>
      <c r="C36" s="4" t="s">
        <v>25</v>
      </c>
      <c r="E36" s="4" t="s">
        <v>25</v>
      </c>
      <c r="G36" s="2" t="s">
        <v>246</v>
      </c>
      <c r="I36" s="4" t="s">
        <v>247</v>
      </c>
      <c r="K36" s="173">
        <v>23</v>
      </c>
      <c r="L36" s="172"/>
      <c r="M36" s="173">
        <v>23</v>
      </c>
      <c r="O36" s="6">
        <v>36731000</v>
      </c>
      <c r="P36" s="172"/>
      <c r="Q36" s="6">
        <v>29873284000000</v>
      </c>
      <c r="R36" s="172"/>
      <c r="S36" s="173">
        <v>29921322979157</v>
      </c>
      <c r="T36" s="172"/>
      <c r="U36" s="173">
        <v>0</v>
      </c>
      <c r="V36" s="172"/>
      <c r="W36" s="173">
        <v>0</v>
      </c>
      <c r="X36" s="172"/>
      <c r="Y36" s="6">
        <v>0</v>
      </c>
      <c r="Z36" s="172"/>
      <c r="AA36" s="6">
        <v>0</v>
      </c>
      <c r="AB36" s="172"/>
      <c r="AC36" s="6">
        <f t="shared" si="0"/>
        <v>36731000</v>
      </c>
      <c r="AD36" s="172"/>
      <c r="AE36" s="6">
        <v>811220</v>
      </c>
      <c r="AF36" s="172"/>
      <c r="AG36" s="6">
        <v>29873284000000</v>
      </c>
      <c r="AH36" s="172"/>
      <c r="AI36" s="6">
        <v>29780719743760</v>
      </c>
      <c r="AJ36" s="172"/>
      <c r="AK36" s="85">
        <f>AI36/سهام!$AA$1</f>
        <v>8.90626043710986E-2</v>
      </c>
    </row>
    <row r="37" spans="1:37">
      <c r="A37" s="9" t="s">
        <v>28</v>
      </c>
      <c r="C37" s="4" t="s">
        <v>25</v>
      </c>
      <c r="E37" s="4" t="s">
        <v>25</v>
      </c>
      <c r="G37" s="4" t="s">
        <v>29</v>
      </c>
      <c r="I37" s="4" t="s">
        <v>30</v>
      </c>
      <c r="K37" s="6">
        <v>23</v>
      </c>
      <c r="L37" s="172"/>
      <c r="M37" s="6">
        <v>23</v>
      </c>
      <c r="O37" s="6">
        <v>500000</v>
      </c>
      <c r="P37" s="172"/>
      <c r="Q37" s="6">
        <v>500000000000</v>
      </c>
      <c r="R37" s="172"/>
      <c r="S37" s="6">
        <v>449755312500</v>
      </c>
      <c r="T37" s="172"/>
      <c r="U37" s="6">
        <v>0</v>
      </c>
      <c r="V37" s="172"/>
      <c r="W37" s="6">
        <v>0</v>
      </c>
      <c r="X37" s="172"/>
      <c r="Y37" s="6">
        <v>0</v>
      </c>
      <c r="Z37" s="13"/>
      <c r="AA37" s="13">
        <v>0</v>
      </c>
      <c r="AB37" s="172"/>
      <c r="AC37" s="6">
        <f t="shared" si="0"/>
        <v>500000</v>
      </c>
      <c r="AD37" s="172"/>
      <c r="AE37" s="6">
        <v>900000</v>
      </c>
      <c r="AF37" s="172"/>
      <c r="AG37" s="6">
        <v>500000000000</v>
      </c>
      <c r="AH37" s="172"/>
      <c r="AI37" s="6">
        <v>449755312500</v>
      </c>
      <c r="AJ37" s="172"/>
      <c r="AK37" s="85">
        <f>AI37/سهام!$AA$1</f>
        <v>1.3450440353907293E-3</v>
      </c>
    </row>
    <row r="38" spans="1:37">
      <c r="A38" s="1" t="s">
        <v>102</v>
      </c>
      <c r="C38" s="4" t="s">
        <v>25</v>
      </c>
      <c r="E38" s="4" t="s">
        <v>25</v>
      </c>
      <c r="G38" s="2" t="s">
        <v>103</v>
      </c>
      <c r="I38" s="4" t="s">
        <v>104</v>
      </c>
      <c r="K38" s="173">
        <v>18</v>
      </c>
      <c r="L38" s="172"/>
      <c r="M38" s="173">
        <v>18</v>
      </c>
      <c r="O38" s="6">
        <v>2650000</v>
      </c>
      <c r="P38" s="172"/>
      <c r="Q38" s="6">
        <v>2014365037500</v>
      </c>
      <c r="R38" s="172"/>
      <c r="S38" s="173">
        <v>2018202005625</v>
      </c>
      <c r="T38" s="172"/>
      <c r="U38" s="173">
        <v>0</v>
      </c>
      <c r="V38" s="172"/>
      <c r="W38" s="173">
        <v>0</v>
      </c>
      <c r="X38" s="172"/>
      <c r="Y38" s="6">
        <v>0</v>
      </c>
      <c r="Z38" s="172"/>
      <c r="AA38" s="6">
        <v>0</v>
      </c>
      <c r="AB38" s="172"/>
      <c r="AC38" s="6">
        <f t="shared" si="0"/>
        <v>2650000</v>
      </c>
      <c r="AD38" s="172"/>
      <c r="AE38" s="6">
        <v>793000</v>
      </c>
      <c r="AF38" s="172"/>
      <c r="AG38" s="6">
        <v>2014365037500</v>
      </c>
      <c r="AH38" s="172"/>
      <c r="AI38" s="6">
        <v>2100307336562</v>
      </c>
      <c r="AJ38" s="172"/>
      <c r="AK38" s="85">
        <f>AI38/سهام!$AA$1</f>
        <v>6.2812061959359447E-3</v>
      </c>
    </row>
    <row r="39" spans="1:37">
      <c r="A39" s="1" t="s">
        <v>240</v>
      </c>
      <c r="C39" s="4" t="s">
        <v>25</v>
      </c>
      <c r="E39" s="4" t="s">
        <v>25</v>
      </c>
      <c r="G39" s="2" t="s">
        <v>144</v>
      </c>
      <c r="I39" s="4" t="s">
        <v>248</v>
      </c>
      <c r="K39" s="173">
        <v>23</v>
      </c>
      <c r="L39" s="172"/>
      <c r="M39" s="173">
        <v>23</v>
      </c>
      <c r="O39" s="6">
        <v>0</v>
      </c>
      <c r="P39" s="172"/>
      <c r="Q39" s="6">
        <v>0</v>
      </c>
      <c r="R39" s="172"/>
      <c r="S39" s="173">
        <v>0</v>
      </c>
      <c r="T39" s="172"/>
      <c r="U39" s="173">
        <v>5909673</v>
      </c>
      <c r="V39" s="172"/>
      <c r="W39" s="173">
        <v>5126117080435</v>
      </c>
      <c r="X39" s="172"/>
      <c r="Y39" s="6">
        <v>0</v>
      </c>
      <c r="Z39" s="172"/>
      <c r="AA39" s="6">
        <v>0</v>
      </c>
      <c r="AB39" s="172"/>
      <c r="AC39" s="6">
        <f t="shared" si="0"/>
        <v>5909673</v>
      </c>
      <c r="AD39" s="172"/>
      <c r="AE39" s="6">
        <v>882590</v>
      </c>
      <c r="AF39" s="172"/>
      <c r="AG39" s="6">
        <v>5126117080435</v>
      </c>
      <c r="AH39" s="172"/>
      <c r="AI39" s="6">
        <v>5212982191873</v>
      </c>
      <c r="AJ39" s="172"/>
      <c r="AK39" s="85">
        <f>AI39/سهام!$AA$1</f>
        <v>1.5590011743945479E-2</v>
      </c>
    </row>
    <row r="40" spans="1:37">
      <c r="A40" s="1" t="s">
        <v>241</v>
      </c>
      <c r="C40" s="4" t="s">
        <v>25</v>
      </c>
      <c r="E40" s="4" t="s">
        <v>25</v>
      </c>
      <c r="G40" s="2" t="s">
        <v>153</v>
      </c>
      <c r="I40" s="4" t="s">
        <v>249</v>
      </c>
      <c r="K40" s="173">
        <v>23</v>
      </c>
      <c r="L40" s="172"/>
      <c r="M40" s="173">
        <v>23</v>
      </c>
      <c r="O40" s="6">
        <v>0</v>
      </c>
      <c r="P40" s="172"/>
      <c r="Q40" s="6">
        <v>0</v>
      </c>
      <c r="R40" s="172"/>
      <c r="S40" s="173">
        <v>0</v>
      </c>
      <c r="T40" s="172"/>
      <c r="U40" s="173">
        <v>11987879</v>
      </c>
      <c r="V40" s="172"/>
      <c r="W40" s="173">
        <v>10298309405724</v>
      </c>
      <c r="X40" s="172"/>
      <c r="Y40" s="6">
        <v>0</v>
      </c>
      <c r="Z40" s="172"/>
      <c r="AA40" s="6">
        <v>0</v>
      </c>
      <c r="AB40" s="172"/>
      <c r="AC40" s="6">
        <f t="shared" si="0"/>
        <v>11987879</v>
      </c>
      <c r="AD40" s="172"/>
      <c r="AE40" s="6">
        <v>859000</v>
      </c>
      <c r="AF40" s="172"/>
      <c r="AG40" s="6">
        <v>10298309405724</v>
      </c>
      <c r="AH40" s="172"/>
      <c r="AI40" s="6">
        <v>10291988747491</v>
      </c>
      <c r="AJ40" s="172"/>
      <c r="AK40" s="85">
        <f>AI40/سهام!$AA$1</f>
        <v>3.0779354223017148E-2</v>
      </c>
    </row>
    <row r="41" spans="1:37">
      <c r="A41" s="1" t="s">
        <v>242</v>
      </c>
      <c r="C41" s="4" t="s">
        <v>25</v>
      </c>
      <c r="E41" s="4" t="s">
        <v>25</v>
      </c>
      <c r="G41" s="2" t="s">
        <v>250</v>
      </c>
      <c r="I41" s="4" t="s">
        <v>251</v>
      </c>
      <c r="K41" s="173">
        <v>23</v>
      </c>
      <c r="L41" s="172"/>
      <c r="M41" s="173">
        <v>23</v>
      </c>
      <c r="O41" s="6">
        <v>0</v>
      </c>
      <c r="P41" s="172"/>
      <c r="Q41" s="6">
        <v>0</v>
      </c>
      <c r="R41" s="172"/>
      <c r="S41" s="173">
        <v>0</v>
      </c>
      <c r="T41" s="172"/>
      <c r="U41" s="173">
        <v>18000000</v>
      </c>
      <c r="V41" s="172"/>
      <c r="W41" s="173">
        <v>15643080000000</v>
      </c>
      <c r="X41" s="172"/>
      <c r="Y41" s="6">
        <v>0</v>
      </c>
      <c r="Z41" s="172"/>
      <c r="AA41" s="6">
        <v>0</v>
      </c>
      <c r="AB41" s="172"/>
      <c r="AC41" s="6">
        <f t="shared" si="0"/>
        <v>18000000</v>
      </c>
      <c r="AD41" s="172"/>
      <c r="AE41" s="6">
        <v>869000</v>
      </c>
      <c r="AF41" s="172"/>
      <c r="AG41" s="6">
        <v>15643080000000</v>
      </c>
      <c r="AH41" s="172"/>
      <c r="AI41" s="6">
        <v>15633494662500</v>
      </c>
      <c r="AJ41" s="172"/>
      <c r="AK41" s="85">
        <f>AI41/سهام!$AA$1</f>
        <v>4.6753730670181751E-2</v>
      </c>
    </row>
    <row r="42" spans="1:37">
      <c r="A42" s="1" t="s">
        <v>243</v>
      </c>
      <c r="C42" s="4" t="s">
        <v>156</v>
      </c>
      <c r="E42" s="4" t="s">
        <v>156</v>
      </c>
      <c r="G42" s="2" t="s">
        <v>224</v>
      </c>
      <c r="I42" s="4" t="s">
        <v>225</v>
      </c>
      <c r="K42" s="173">
        <v>23</v>
      </c>
      <c r="L42" s="172"/>
      <c r="M42" s="173">
        <v>23</v>
      </c>
      <c r="O42" s="6">
        <v>12500000</v>
      </c>
      <c r="P42" s="172"/>
      <c r="Q42" s="6">
        <v>12500000000000</v>
      </c>
      <c r="R42" s="172"/>
      <c r="S42" s="173">
        <v>12500000000000</v>
      </c>
      <c r="T42" s="172"/>
      <c r="U42" s="173">
        <v>0</v>
      </c>
      <c r="V42" s="172"/>
      <c r="W42" s="173">
        <v>0</v>
      </c>
      <c r="X42" s="172"/>
      <c r="Y42" s="6">
        <v>0</v>
      </c>
      <c r="Z42" s="172"/>
      <c r="AA42" s="6">
        <v>0</v>
      </c>
      <c r="AB42" s="172"/>
      <c r="AC42" s="6">
        <f t="shared" si="0"/>
        <v>12500000</v>
      </c>
      <c r="AD42" s="172"/>
      <c r="AE42" s="6">
        <v>1000000</v>
      </c>
      <c r="AF42" s="172"/>
      <c r="AG42" s="6">
        <v>12500000000000</v>
      </c>
      <c r="AH42" s="172"/>
      <c r="AI42" s="6">
        <v>12500000000000</v>
      </c>
      <c r="AJ42" s="172"/>
      <c r="AK42" s="85">
        <f>AI42/سهام!$AA$1</f>
        <v>3.7382661138403155E-2</v>
      </c>
    </row>
    <row r="43" spans="1:37">
      <c r="A43" s="1" t="s">
        <v>243</v>
      </c>
      <c r="C43" s="4" t="s">
        <v>156</v>
      </c>
      <c r="E43" s="4" t="s">
        <v>156</v>
      </c>
      <c r="G43" s="2" t="s">
        <v>224</v>
      </c>
      <c r="I43" s="4" t="s">
        <v>225</v>
      </c>
      <c r="K43" s="173">
        <v>23</v>
      </c>
      <c r="L43" s="172"/>
      <c r="M43" s="173">
        <v>23</v>
      </c>
      <c r="O43" s="6">
        <v>2500000</v>
      </c>
      <c r="P43" s="172"/>
      <c r="Q43" s="6">
        <v>2500000000000</v>
      </c>
      <c r="R43" s="172"/>
      <c r="S43" s="173">
        <v>2500000000000</v>
      </c>
      <c r="T43" s="172"/>
      <c r="U43" s="173">
        <v>0</v>
      </c>
      <c r="V43" s="172"/>
      <c r="W43" s="173">
        <v>0</v>
      </c>
      <c r="X43" s="172"/>
      <c r="Y43" s="6">
        <v>0</v>
      </c>
      <c r="Z43" s="172"/>
      <c r="AA43" s="6">
        <v>0</v>
      </c>
      <c r="AB43" s="172"/>
      <c r="AC43" s="6">
        <f t="shared" si="0"/>
        <v>2500000</v>
      </c>
      <c r="AD43" s="172"/>
      <c r="AE43" s="6">
        <v>1000000</v>
      </c>
      <c r="AF43" s="172"/>
      <c r="AG43" s="6">
        <v>2500000000000</v>
      </c>
      <c r="AH43" s="172"/>
      <c r="AI43" s="6">
        <v>2500000000000</v>
      </c>
      <c r="AJ43" s="172"/>
      <c r="AK43" s="85">
        <f>AI43/سهام!$AA$1</f>
        <v>7.4765322276806306E-3</v>
      </c>
    </row>
    <row r="44" spans="1:37">
      <c r="A44" s="1" t="s">
        <v>244</v>
      </c>
      <c r="C44" s="4" t="s">
        <v>156</v>
      </c>
      <c r="E44" s="4" t="s">
        <v>156</v>
      </c>
      <c r="G44" s="2" t="s">
        <v>224</v>
      </c>
      <c r="I44" s="4" t="s">
        <v>225</v>
      </c>
      <c r="K44" s="173">
        <v>23</v>
      </c>
      <c r="L44" s="172"/>
      <c r="M44" s="173">
        <v>23</v>
      </c>
      <c r="O44" s="6">
        <v>26000000</v>
      </c>
      <c r="P44" s="172"/>
      <c r="Q44" s="6">
        <v>26000000000000</v>
      </c>
      <c r="R44" s="172"/>
      <c r="S44" s="173">
        <v>26000000000000</v>
      </c>
      <c r="T44" s="172"/>
      <c r="U44" s="173">
        <v>0</v>
      </c>
      <c r="V44" s="172"/>
      <c r="W44" s="173">
        <v>0</v>
      </c>
      <c r="X44" s="172"/>
      <c r="Y44" s="6">
        <v>0</v>
      </c>
      <c r="Z44" s="172"/>
      <c r="AA44" s="6">
        <v>0</v>
      </c>
      <c r="AB44" s="172"/>
      <c r="AC44" s="6">
        <f t="shared" si="0"/>
        <v>26000000</v>
      </c>
      <c r="AD44" s="172"/>
      <c r="AE44" s="6">
        <v>1000000</v>
      </c>
      <c r="AF44" s="172"/>
      <c r="AG44" s="6">
        <v>26000000000000</v>
      </c>
      <c r="AH44" s="172"/>
      <c r="AI44" s="6">
        <v>26000000000000</v>
      </c>
      <c r="AJ44" s="172"/>
      <c r="AK44" s="85">
        <f>AI44/سهام!$AA$1</f>
        <v>7.7755935167878557E-2</v>
      </c>
    </row>
    <row r="45" spans="1:37">
      <c r="A45" s="9" t="s">
        <v>245</v>
      </c>
      <c r="C45" s="4" t="s">
        <v>156</v>
      </c>
      <c r="E45" s="4" t="s">
        <v>156</v>
      </c>
      <c r="G45" s="2" t="s">
        <v>90</v>
      </c>
      <c r="I45" s="4" t="s">
        <v>148</v>
      </c>
      <c r="K45" s="6">
        <v>23</v>
      </c>
      <c r="L45" s="172"/>
      <c r="M45" s="6">
        <v>23</v>
      </c>
      <c r="O45" s="6">
        <v>5000000</v>
      </c>
      <c r="P45" s="172"/>
      <c r="Q45" s="6">
        <v>5000000000000</v>
      </c>
      <c r="R45" s="172"/>
      <c r="S45" s="6">
        <v>5000000000000</v>
      </c>
      <c r="T45" s="172"/>
      <c r="U45" s="6">
        <v>0</v>
      </c>
      <c r="V45" s="172"/>
      <c r="W45" s="6">
        <v>0</v>
      </c>
      <c r="X45" s="172"/>
      <c r="Y45" s="6">
        <v>0</v>
      </c>
      <c r="Z45" s="172"/>
      <c r="AA45" s="6">
        <v>0</v>
      </c>
      <c r="AB45" s="172"/>
      <c r="AC45" s="6">
        <f t="shared" si="0"/>
        <v>5000000</v>
      </c>
      <c r="AD45" s="172"/>
      <c r="AE45" s="6">
        <v>1000000</v>
      </c>
      <c r="AF45" s="172"/>
      <c r="AG45" s="6">
        <v>5000000000000</v>
      </c>
      <c r="AH45" s="172"/>
      <c r="AI45" s="6">
        <v>5000000000000</v>
      </c>
      <c r="AJ45" s="172"/>
      <c r="AK45" s="85">
        <f>AI45/سهام!$AA$1</f>
        <v>1.4953064455361261E-2</v>
      </c>
    </row>
    <row r="46" spans="1:37">
      <c r="A46" s="1" t="s">
        <v>243</v>
      </c>
      <c r="C46" s="4" t="s">
        <v>156</v>
      </c>
      <c r="E46" s="4" t="s">
        <v>156</v>
      </c>
      <c r="G46" s="2" t="s">
        <v>90</v>
      </c>
      <c r="I46" s="4" t="s">
        <v>148</v>
      </c>
      <c r="K46" s="173">
        <v>23</v>
      </c>
      <c r="L46" s="172"/>
      <c r="M46" s="173">
        <v>23</v>
      </c>
      <c r="O46" s="6">
        <v>5000000</v>
      </c>
      <c r="P46" s="172"/>
      <c r="Q46" s="6">
        <v>5000000000000</v>
      </c>
      <c r="R46" s="172"/>
      <c r="S46" s="173">
        <v>5000000000000</v>
      </c>
      <c r="T46" s="172"/>
      <c r="U46" s="6">
        <v>0</v>
      </c>
      <c r="V46" s="172"/>
      <c r="W46" s="6">
        <v>0</v>
      </c>
      <c r="X46" s="172"/>
      <c r="Y46" s="6">
        <v>0</v>
      </c>
      <c r="Z46" s="172"/>
      <c r="AA46" s="6">
        <v>0</v>
      </c>
      <c r="AB46" s="172"/>
      <c r="AC46" s="6">
        <f t="shared" si="0"/>
        <v>5000000</v>
      </c>
      <c r="AD46" s="172"/>
      <c r="AE46" s="6">
        <v>1000000</v>
      </c>
      <c r="AF46" s="172"/>
      <c r="AG46" s="6">
        <v>5000000000000</v>
      </c>
      <c r="AH46" s="172"/>
      <c r="AI46" s="6">
        <v>5000000000000</v>
      </c>
      <c r="AJ46" s="172"/>
      <c r="AK46" s="85">
        <f>AI46/سهام!$AA$1</f>
        <v>1.4953064455361261E-2</v>
      </c>
    </row>
    <row r="47" spans="1:37" ht="21">
      <c r="A47" s="42" t="s">
        <v>11</v>
      </c>
      <c r="C47" s="2"/>
      <c r="E47" s="2"/>
      <c r="G47" s="2"/>
      <c r="I47" s="2"/>
      <c r="K47" s="2"/>
      <c r="M47" s="2"/>
      <c r="O47" s="6"/>
      <c r="Q47" s="31">
        <f>SUM(Q10:Q46)</f>
        <v>158041064411327</v>
      </c>
      <c r="S47" s="31">
        <f>SUM(S10:S46)</f>
        <v>157062162509268</v>
      </c>
      <c r="U47" s="2"/>
      <c r="W47" s="31">
        <f>SUM(W10:W46)</f>
        <v>31253925242536</v>
      </c>
      <c r="Y47" s="2"/>
      <c r="AA47" s="31">
        <f>SUM(AA10:AA46)</f>
        <v>8524590921739</v>
      </c>
      <c r="AC47" s="2"/>
      <c r="AE47" s="2"/>
      <c r="AG47" s="31">
        <f>SUM(AG10:AG46)</f>
        <v>181175326365025</v>
      </c>
      <c r="AI47" s="31">
        <f>SUM(AI10:AI46)</f>
        <v>180372211403041</v>
      </c>
      <c r="AK47" s="175">
        <f>SUM(AK10:AK46)</f>
        <v>0.53942346061314383</v>
      </c>
    </row>
    <row r="56" spans="35:35">
      <c r="AI56" s="177"/>
    </row>
  </sheetData>
  <sortState xmlns:xlrd2="http://schemas.microsoft.com/office/spreadsheetml/2017/richdata2" ref="A10:AK46">
    <sortCondition descending="1" ref="AI10:AI46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N14"/>
  <sheetViews>
    <sheetView rightToLeft="1" view="pageBreakPreview" zoomScale="115" zoomScaleNormal="100" zoomScaleSheetLayoutView="115" workbookViewId="0">
      <selection activeCell="A3" sqref="A3:K6"/>
    </sheetView>
  </sheetViews>
  <sheetFormatPr defaultRowHeight="18.75"/>
  <cols>
    <col min="1" max="1" width="26" style="10" customWidth="1"/>
    <col min="2" max="2" width="0.85546875" style="10" customWidth="1"/>
    <col min="3" max="3" width="25.5703125" style="7" bestFit="1" customWidth="1"/>
    <col min="4" max="4" width="0.85546875" style="7" customWidth="1"/>
    <col min="5" max="5" width="25.85546875" style="7" bestFit="1" customWidth="1"/>
    <col min="6" max="6" width="0.85546875" style="7" customWidth="1"/>
    <col min="7" max="7" width="24.7109375" style="7" bestFit="1" customWidth="1"/>
    <col min="8" max="8" width="0.85546875" style="7" customWidth="1"/>
    <col min="9" max="9" width="25.28515625" style="7" bestFit="1" customWidth="1"/>
    <col min="10" max="10" width="0.85546875" style="7" customWidth="1"/>
    <col min="11" max="11" width="11.140625" style="7" customWidth="1"/>
    <col min="12" max="12" width="1.42578125" style="7" customWidth="1"/>
    <col min="13" max="13" width="12.42578125" style="7" bestFit="1" customWidth="1"/>
    <col min="14" max="14" width="9.140625" style="7"/>
    <col min="15" max="16384" width="9.140625" style="10"/>
  </cols>
  <sheetData>
    <row r="1" spans="1:14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4" ht="2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4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5" spans="1:14" ht="21">
      <c r="A5" s="167" t="s">
        <v>129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14" ht="21">
      <c r="C6" s="73" t="str">
        <f>سهام!C6</f>
        <v>1405/05/31</v>
      </c>
      <c r="D6" s="8"/>
      <c r="E6" s="168" t="s">
        <v>2</v>
      </c>
      <c r="F6" s="168"/>
      <c r="G6" s="168"/>
      <c r="H6" s="8"/>
      <c r="I6" s="168" t="str">
        <f>سهام!Q6</f>
        <v>1405/06/31</v>
      </c>
      <c r="J6" s="168"/>
      <c r="K6" s="168"/>
    </row>
    <row r="7" spans="1:14" ht="36.75" customHeight="1">
      <c r="A7" s="42" t="s">
        <v>78</v>
      </c>
      <c r="B7" s="86"/>
      <c r="C7" s="73" t="s">
        <v>38</v>
      </c>
      <c r="D7" s="86"/>
      <c r="E7" s="73" t="s">
        <v>39</v>
      </c>
      <c r="F7" s="86"/>
      <c r="G7" s="73" t="s">
        <v>40</v>
      </c>
      <c r="H7" s="86"/>
      <c r="I7" s="73" t="s">
        <v>38</v>
      </c>
      <c r="J7" s="86"/>
      <c r="K7" s="169" t="s">
        <v>118</v>
      </c>
    </row>
    <row r="8" spans="1:14" ht="18.75" customHeight="1">
      <c r="C8" s="19" t="s">
        <v>119</v>
      </c>
      <c r="E8" s="19" t="s">
        <v>119</v>
      </c>
      <c r="G8" s="19" t="s">
        <v>119</v>
      </c>
      <c r="I8" s="19" t="s">
        <v>119</v>
      </c>
    </row>
    <row r="9" spans="1:14" ht="21.75" customHeight="1">
      <c r="A9" s="33" t="s">
        <v>117</v>
      </c>
      <c r="C9" s="13">
        <v>104846643677005</v>
      </c>
      <c r="D9" s="13"/>
      <c r="E9" s="13">
        <v>255301623141019</v>
      </c>
      <c r="F9" s="13"/>
      <c r="G9" s="13">
        <v>-262062668424171</v>
      </c>
      <c r="H9" s="13"/>
      <c r="I9" s="13">
        <f>C9+E9+G9</f>
        <v>98085598393853</v>
      </c>
      <c r="J9" s="13"/>
      <c r="K9" s="55">
        <f>I9/سهام!$AA$1</f>
        <v>0.29333605498519261</v>
      </c>
    </row>
    <row r="10" spans="1:14" s="148" customFormat="1" ht="21">
      <c r="A10" s="73" t="s">
        <v>142</v>
      </c>
      <c r="C10" s="36">
        <f>SUM(C9)</f>
        <v>104846643677005</v>
      </c>
      <c r="D10" s="17"/>
      <c r="E10" s="36">
        <f>SUM(E9)</f>
        <v>255301623141019</v>
      </c>
      <c r="F10" s="17"/>
      <c r="G10" s="36">
        <f>SUM(G9)</f>
        <v>-262062668424171</v>
      </c>
      <c r="H10" s="17"/>
      <c r="I10" s="36">
        <f>SUM(I9)</f>
        <v>98085598393853</v>
      </c>
      <c r="J10" s="17"/>
      <c r="K10" s="37">
        <f>SUM(K9)</f>
        <v>0.29333605498519261</v>
      </c>
      <c r="L10" s="86"/>
      <c r="M10" s="86"/>
      <c r="N10" s="86"/>
    </row>
    <row r="14" spans="1:14">
      <c r="I14" s="85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sheetPr>
    <tabColor theme="8"/>
  </sheetPr>
  <dimension ref="A1:N13"/>
  <sheetViews>
    <sheetView rightToLeft="1" view="pageBreakPreview" zoomScale="98" zoomScaleNormal="100" zoomScaleSheetLayoutView="98" workbookViewId="0">
      <selection activeCell="A2" sqref="A2:K6"/>
    </sheetView>
  </sheetViews>
  <sheetFormatPr defaultRowHeight="18.75"/>
  <cols>
    <col min="1" max="1" width="26" style="10" customWidth="1"/>
    <col min="2" max="2" width="0.85546875" style="10" customWidth="1"/>
    <col min="3" max="3" width="25.5703125" style="7" bestFit="1" customWidth="1"/>
    <col min="4" max="4" width="0.85546875" style="7" customWidth="1"/>
    <col min="5" max="5" width="25.85546875" style="7" bestFit="1" customWidth="1"/>
    <col min="6" max="6" width="0.85546875" style="7" customWidth="1"/>
    <col min="7" max="7" width="24.7109375" style="7" bestFit="1" customWidth="1"/>
    <col min="8" max="8" width="0.85546875" style="7" customWidth="1"/>
    <col min="9" max="9" width="25.28515625" style="7" bestFit="1" customWidth="1"/>
    <col min="10" max="10" width="0.85546875" style="7" customWidth="1"/>
    <col min="11" max="11" width="11.140625" style="7" customWidth="1"/>
    <col min="12" max="12" width="1.42578125" style="7" customWidth="1"/>
    <col min="13" max="13" width="12.42578125" style="7" bestFit="1" customWidth="1"/>
    <col min="14" max="14" width="9.140625" style="7"/>
    <col min="15" max="16384" width="9.140625" style="10"/>
  </cols>
  <sheetData>
    <row r="1" spans="1:14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4" ht="21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4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5" spans="1:14" ht="21">
      <c r="A5" s="167" t="s">
        <v>226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14" ht="21">
      <c r="C6" s="73" t="str">
        <f>سهام!C6</f>
        <v>1405/05/31</v>
      </c>
      <c r="D6" s="8"/>
      <c r="E6" s="168" t="s">
        <v>2</v>
      </c>
      <c r="F6" s="168"/>
      <c r="G6" s="168"/>
      <c r="H6" s="8"/>
      <c r="I6" s="168" t="str">
        <f>سهام!Q6</f>
        <v>1405/06/31</v>
      </c>
      <c r="J6" s="168"/>
      <c r="K6" s="168"/>
    </row>
    <row r="7" spans="1:14" ht="36.75" customHeight="1">
      <c r="A7" s="42" t="s">
        <v>78</v>
      </c>
      <c r="B7" s="86"/>
      <c r="C7" s="73" t="s">
        <v>38</v>
      </c>
      <c r="D7" s="86"/>
      <c r="E7" s="73" t="s">
        <v>39</v>
      </c>
      <c r="F7" s="86"/>
      <c r="G7" s="73" t="s">
        <v>40</v>
      </c>
      <c r="H7" s="86"/>
      <c r="I7" s="73" t="s">
        <v>38</v>
      </c>
      <c r="J7" s="86"/>
      <c r="K7" s="169" t="s">
        <v>118</v>
      </c>
    </row>
    <row r="8" spans="1:14" ht="18.75" customHeight="1">
      <c r="C8" s="19" t="s">
        <v>119</v>
      </c>
      <c r="E8" s="19" t="s">
        <v>119</v>
      </c>
      <c r="G8" s="19" t="s">
        <v>119</v>
      </c>
      <c r="I8" s="19" t="s">
        <v>119</v>
      </c>
    </row>
    <row r="9" spans="1:14" ht="21.75" customHeight="1">
      <c r="A9" s="33" t="s">
        <v>227</v>
      </c>
      <c r="C9" s="13">
        <v>0</v>
      </c>
      <c r="D9" s="13"/>
      <c r="E9" s="13">
        <v>12632000000000</v>
      </c>
      <c r="F9" s="13"/>
      <c r="G9" s="13">
        <v>0</v>
      </c>
      <c r="H9" s="13"/>
      <c r="I9" s="13">
        <v>12632000000000</v>
      </c>
      <c r="J9" s="13"/>
      <c r="K9" s="55">
        <f>I9/سهام!$AA$1</f>
        <v>3.777742204002469E-2</v>
      </c>
    </row>
    <row r="10" spans="1:14" s="148" customFormat="1" ht="21">
      <c r="A10" s="73" t="s">
        <v>142</v>
      </c>
      <c r="C10" s="36">
        <f>SUM(C9)</f>
        <v>0</v>
      </c>
      <c r="D10" s="17"/>
      <c r="E10" s="36">
        <f>SUM(E9)</f>
        <v>12632000000000</v>
      </c>
      <c r="F10" s="17"/>
      <c r="G10" s="36">
        <f>SUM(G9)</f>
        <v>0</v>
      </c>
      <c r="H10" s="17"/>
      <c r="I10" s="36">
        <f>SUM(I9)</f>
        <v>12632000000000</v>
      </c>
      <c r="J10" s="17"/>
      <c r="K10" s="37">
        <f>SUM(K9)</f>
        <v>3.777742204002469E-2</v>
      </c>
      <c r="L10" s="86"/>
      <c r="M10" s="86"/>
      <c r="N10" s="86"/>
    </row>
    <row r="13" spans="1:14">
      <c r="I13" s="170"/>
    </row>
  </sheetData>
  <mergeCells count="6">
    <mergeCell ref="E6:G6"/>
    <mergeCell ref="I6:K6"/>
    <mergeCell ref="A1:K1"/>
    <mergeCell ref="A2:K2"/>
    <mergeCell ref="A3:K3"/>
    <mergeCell ref="A5:K5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A1:T22"/>
  <sheetViews>
    <sheetView rightToLeft="1" view="pageBreakPreview" zoomScale="115" zoomScaleNormal="100" zoomScaleSheetLayoutView="115" workbookViewId="0">
      <selection activeCell="C8" sqref="C8:M8"/>
    </sheetView>
  </sheetViews>
  <sheetFormatPr defaultRowHeight="18.75"/>
  <cols>
    <col min="1" max="1" width="33" style="160" customWidth="1"/>
    <col min="2" max="2" width="0.85546875" style="160" customWidth="1"/>
    <col min="3" max="3" width="14.28515625" style="162" customWidth="1"/>
    <col min="4" max="4" width="0.85546875" style="162" customWidth="1"/>
    <col min="5" max="5" width="14.28515625" style="162" customWidth="1"/>
    <col min="6" max="6" width="0.85546875" style="162" customWidth="1"/>
    <col min="7" max="7" width="13" style="162" customWidth="1"/>
    <col min="8" max="8" width="0.85546875" style="162" customWidth="1"/>
    <col min="9" max="9" width="12.140625" style="162" customWidth="1"/>
    <col min="10" max="10" width="0.85546875" style="162" customWidth="1"/>
    <col min="11" max="11" width="18.85546875" style="162" customWidth="1"/>
    <col min="12" max="12" width="0.85546875" style="162" customWidth="1"/>
    <col min="13" max="13" width="18.7109375" style="162" customWidth="1"/>
    <col min="14" max="14" width="0.85546875" style="162" customWidth="1"/>
    <col min="15" max="15" width="24.7109375" style="162" bestFit="1" customWidth="1"/>
    <col min="16" max="16" width="9.140625" style="162"/>
    <col min="17" max="16384" width="9.140625" style="160"/>
  </cols>
  <sheetData>
    <row r="1" spans="1:20" ht="2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20" ht="21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20" ht="21">
      <c r="A3" s="115" t="str">
        <f>سهام!A3</f>
        <v>برای ماه منتهی به 1405/06/31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20" ht="4.5" customHeight="1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20">
      <c r="A5" s="116" t="s">
        <v>31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20">
      <c r="A6" s="116" t="s">
        <v>136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</row>
    <row r="7" spans="1:20" ht="12" customHeight="1"/>
    <row r="8" spans="1:20" ht="21">
      <c r="A8" s="114" t="s">
        <v>32</v>
      </c>
      <c r="C8" s="113" t="str">
        <f>سهام!Q6</f>
        <v>1405/06/31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1:20" ht="42">
      <c r="A9" s="113"/>
      <c r="C9" s="5" t="s">
        <v>6</v>
      </c>
      <c r="D9" s="27"/>
      <c r="E9" s="5" t="s">
        <v>33</v>
      </c>
      <c r="F9" s="27"/>
      <c r="G9" s="5" t="s">
        <v>34</v>
      </c>
      <c r="H9" s="27"/>
      <c r="I9" s="5" t="s">
        <v>35</v>
      </c>
      <c r="J9" s="27"/>
      <c r="K9" s="5" t="s">
        <v>252</v>
      </c>
      <c r="L9" s="27"/>
      <c r="M9" s="5" t="s">
        <v>36</v>
      </c>
    </row>
    <row r="10" spans="1:20">
      <c r="A10" s="21"/>
      <c r="C10" s="27"/>
      <c r="D10" s="21"/>
      <c r="E10" s="27" t="s">
        <v>119</v>
      </c>
      <c r="F10" s="21"/>
      <c r="G10" s="27" t="s">
        <v>119</v>
      </c>
      <c r="H10" s="21"/>
      <c r="I10" s="21"/>
      <c r="J10" s="21"/>
      <c r="K10" s="27" t="s">
        <v>119</v>
      </c>
      <c r="L10" s="21"/>
      <c r="M10" s="27"/>
    </row>
    <row r="11" spans="1:20" s="146" customFormat="1" ht="21.75" customHeight="1">
      <c r="A11" s="21" t="s">
        <v>192</v>
      </c>
      <c r="B11" s="163"/>
      <c r="C11" s="21">
        <v>10877447426</v>
      </c>
      <c r="D11" s="21"/>
      <c r="E11" s="21">
        <v>1478</v>
      </c>
      <c r="F11" s="21"/>
      <c r="G11" s="21">
        <v>1354</v>
      </c>
      <c r="H11" s="21"/>
      <c r="I11" s="56">
        <v>-8.3900000000000002E-2</v>
      </c>
      <c r="J11" s="21"/>
      <c r="K11" s="21">
        <v>14728063814804</v>
      </c>
      <c r="L11" s="21"/>
      <c r="M11" s="21" t="s">
        <v>37</v>
      </c>
      <c r="O11" s="164"/>
      <c r="P11" s="164"/>
      <c r="Q11" s="164"/>
      <c r="R11" s="164"/>
      <c r="S11" s="164"/>
      <c r="T11" s="164"/>
    </row>
    <row r="12" spans="1:20" s="146" customFormat="1" ht="21.75" customHeight="1">
      <c r="A12" s="21" t="s">
        <v>86</v>
      </c>
      <c r="B12" s="163"/>
      <c r="C12" s="21">
        <v>1499971</v>
      </c>
      <c r="D12" s="21"/>
      <c r="E12" s="21">
        <v>1000000</v>
      </c>
      <c r="F12" s="21"/>
      <c r="G12" s="21">
        <v>907975</v>
      </c>
      <c r="H12" s="21"/>
      <c r="I12" s="56">
        <v>-9.1999999999999998E-2</v>
      </c>
      <c r="J12" s="21"/>
      <c r="K12" s="21">
        <v>1361936168725</v>
      </c>
      <c r="L12" s="21"/>
      <c r="M12" s="21" t="s">
        <v>37</v>
      </c>
      <c r="O12" s="164"/>
      <c r="P12" s="164"/>
      <c r="Q12" s="164"/>
      <c r="R12" s="164"/>
      <c r="S12" s="164"/>
      <c r="T12" s="164"/>
    </row>
    <row r="13" spans="1:20" s="146" customFormat="1" ht="21.75" customHeight="1">
      <c r="A13" s="21" t="s">
        <v>28</v>
      </c>
      <c r="B13" s="163"/>
      <c r="C13" s="21">
        <v>500000</v>
      </c>
      <c r="D13" s="21"/>
      <c r="E13" s="21">
        <v>1000000</v>
      </c>
      <c r="F13" s="21"/>
      <c r="G13" s="21">
        <v>900000</v>
      </c>
      <c r="H13" s="21"/>
      <c r="I13" s="56">
        <v>-0.1</v>
      </c>
      <c r="J13" s="21"/>
      <c r="K13" s="21">
        <v>450000000000</v>
      </c>
      <c r="L13" s="21"/>
      <c r="M13" s="21" t="s">
        <v>37</v>
      </c>
      <c r="O13" s="164"/>
      <c r="P13" s="164"/>
      <c r="Q13" s="164"/>
      <c r="R13" s="164"/>
      <c r="S13" s="164"/>
      <c r="T13" s="164"/>
    </row>
    <row r="14" spans="1:20" s="146" customFormat="1" ht="21.75" customHeight="1">
      <c r="A14" s="21" t="s">
        <v>83</v>
      </c>
      <c r="B14" s="163"/>
      <c r="C14" s="21">
        <v>1500000</v>
      </c>
      <c r="D14" s="21"/>
      <c r="E14" s="21">
        <v>1000000</v>
      </c>
      <c r="F14" s="21"/>
      <c r="G14" s="21">
        <v>900000</v>
      </c>
      <c r="H14" s="21"/>
      <c r="I14" s="56">
        <v>-0.1</v>
      </c>
      <c r="J14" s="21"/>
      <c r="K14" s="21">
        <v>1350000000000</v>
      </c>
      <c r="L14" s="21"/>
      <c r="M14" s="21" t="s">
        <v>37</v>
      </c>
      <c r="O14" s="164"/>
      <c r="P14" s="164"/>
      <c r="Q14" s="164"/>
      <c r="R14" s="164"/>
      <c r="S14" s="164"/>
      <c r="T14" s="164"/>
    </row>
    <row r="15" spans="1:20">
      <c r="A15" s="21" t="s">
        <v>102</v>
      </c>
      <c r="C15" s="162">
        <v>2650000</v>
      </c>
      <c r="E15" s="162">
        <v>870987</v>
      </c>
      <c r="G15" s="162">
        <v>793000</v>
      </c>
      <c r="I15" s="56">
        <v>-8.9499999999999996E-2</v>
      </c>
      <c r="K15" s="162">
        <v>2101450000000</v>
      </c>
      <c r="M15" s="21" t="s">
        <v>37</v>
      </c>
      <c r="O15" s="165"/>
      <c r="P15" s="165"/>
      <c r="Q15" s="166"/>
      <c r="R15" s="166"/>
      <c r="S15" s="166"/>
      <c r="T15" s="166"/>
    </row>
    <row r="16" spans="1:20">
      <c r="A16" s="21" t="s">
        <v>107</v>
      </c>
      <c r="C16" s="162">
        <v>500000</v>
      </c>
      <c r="E16" s="162">
        <v>1000000</v>
      </c>
      <c r="G16" s="162">
        <v>900000</v>
      </c>
      <c r="I16" s="56">
        <v>-0.1</v>
      </c>
      <c r="K16" s="162">
        <v>450000000000</v>
      </c>
      <c r="M16" s="21" t="s">
        <v>37</v>
      </c>
      <c r="O16" s="165"/>
      <c r="P16" s="165"/>
      <c r="Q16" s="166"/>
      <c r="R16" s="166"/>
      <c r="S16" s="166"/>
      <c r="T16" s="166"/>
    </row>
    <row r="17" spans="1:13">
      <c r="A17" s="21" t="s">
        <v>113</v>
      </c>
      <c r="C17" s="162">
        <v>2000000</v>
      </c>
      <c r="E17" s="162">
        <v>1000000</v>
      </c>
      <c r="G17" s="162">
        <v>900000</v>
      </c>
      <c r="I17" s="56">
        <v>-0.1</v>
      </c>
      <c r="K17" s="162">
        <v>1800000000000</v>
      </c>
      <c r="M17" s="21" t="s">
        <v>37</v>
      </c>
    </row>
    <row r="18" spans="1:13">
      <c r="A18" s="21" t="s">
        <v>170</v>
      </c>
      <c r="C18" s="162">
        <v>4197560</v>
      </c>
      <c r="E18" s="162">
        <v>2854358</v>
      </c>
      <c r="G18" s="162">
        <v>2630940</v>
      </c>
      <c r="I18" s="56">
        <v>-7.8299999999999995E-2</v>
      </c>
      <c r="K18" s="162">
        <v>11043528506400</v>
      </c>
      <c r="M18" s="162" t="s">
        <v>37</v>
      </c>
    </row>
    <row r="19" spans="1:13">
      <c r="A19" s="21" t="s">
        <v>169</v>
      </c>
      <c r="C19" s="162">
        <v>5000000</v>
      </c>
      <c r="E19" s="162">
        <v>1000000</v>
      </c>
      <c r="G19" s="162">
        <v>972686</v>
      </c>
      <c r="I19" s="56">
        <v>-2.7300000000000001E-2</v>
      </c>
      <c r="K19" s="162">
        <v>4863430000000</v>
      </c>
      <c r="M19" s="162" t="s">
        <v>37</v>
      </c>
    </row>
    <row r="20" spans="1:13">
      <c r="A20" s="21" t="s">
        <v>180</v>
      </c>
      <c r="C20" s="162">
        <v>4000000</v>
      </c>
      <c r="E20" s="162">
        <v>1000000</v>
      </c>
      <c r="G20" s="162">
        <v>977914</v>
      </c>
      <c r="I20" s="56">
        <v>-2.2100000000000002E-2</v>
      </c>
      <c r="K20" s="162">
        <v>3911656000000</v>
      </c>
      <c r="M20" s="162" t="s">
        <v>37</v>
      </c>
    </row>
    <row r="21" spans="1:13">
      <c r="A21" s="21" t="s">
        <v>202</v>
      </c>
      <c r="C21" s="162">
        <v>3999997</v>
      </c>
      <c r="E21" s="162">
        <v>1000000</v>
      </c>
      <c r="G21" s="162">
        <v>984922</v>
      </c>
      <c r="I21" s="56">
        <v>-1.5100000000000001E-2</v>
      </c>
      <c r="K21" s="162">
        <v>3939685045234</v>
      </c>
      <c r="M21" s="162" t="s">
        <v>37</v>
      </c>
    </row>
    <row r="22" spans="1:13">
      <c r="A22" s="21" t="s">
        <v>201</v>
      </c>
      <c r="C22" s="162">
        <v>2000000</v>
      </c>
      <c r="E22" s="162">
        <v>1000000</v>
      </c>
      <c r="G22" s="162">
        <v>972125</v>
      </c>
      <c r="I22" s="56">
        <v>-2.7900000000000001E-2</v>
      </c>
      <c r="K22" s="162">
        <v>1944250000000</v>
      </c>
      <c r="M22" s="162" t="s">
        <v>37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A1:M15"/>
  <sheetViews>
    <sheetView rightToLeft="1" view="pageBreakPreview" zoomScaleNormal="100" zoomScaleSheetLayoutView="100" workbookViewId="0">
      <selection sqref="A1:I1"/>
    </sheetView>
  </sheetViews>
  <sheetFormatPr defaultRowHeight="18.75"/>
  <cols>
    <col min="1" max="1" width="53.5703125" style="160" customWidth="1"/>
    <col min="2" max="2" width="0.85546875" style="10" customWidth="1"/>
    <col min="3" max="3" width="11.7109375" style="10" customWidth="1"/>
    <col min="4" max="4" width="0.85546875" style="10" customWidth="1"/>
    <col min="5" max="5" width="20.7109375" style="7" customWidth="1"/>
    <col min="6" max="6" width="0.85546875" style="7" customWidth="1"/>
    <col min="7" max="7" width="14.140625" style="161" bestFit="1" customWidth="1"/>
    <col min="8" max="8" width="1" style="7" customWidth="1"/>
    <col min="9" max="9" width="10.7109375" style="63" bestFit="1" customWidth="1"/>
    <col min="10" max="10" width="8.7109375" style="10" customWidth="1"/>
    <col min="11" max="11" width="28" style="122" hidden="1" customWidth="1"/>
    <col min="12" max="12" width="1.42578125" style="125" hidden="1" customWidth="1"/>
    <col min="13" max="13" width="13.42578125" style="124" hidden="1" customWidth="1"/>
    <col min="14" max="16384" width="9.140625" style="10"/>
  </cols>
  <sheetData>
    <row r="1" spans="1:13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K1" s="122">
        <v>274228358895597</v>
      </c>
      <c r="L1" s="123"/>
    </row>
    <row r="2" spans="1:13" ht="21">
      <c r="A2" s="101" t="s">
        <v>41</v>
      </c>
      <c r="B2" s="101"/>
      <c r="C2" s="101"/>
      <c r="D2" s="101"/>
      <c r="E2" s="101"/>
      <c r="F2" s="101"/>
      <c r="G2" s="101"/>
      <c r="H2" s="101"/>
      <c r="I2" s="101"/>
    </row>
    <row r="3" spans="1:13" ht="21">
      <c r="A3" s="101" t="str">
        <f>'صورت وضعیت'!B12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</row>
    <row r="5" spans="1:13" ht="21">
      <c r="A5" s="23" t="s">
        <v>134</v>
      </c>
      <c r="B5" s="96"/>
      <c r="C5" s="96"/>
      <c r="D5" s="96"/>
      <c r="E5" s="29"/>
      <c r="F5" s="29"/>
      <c r="G5" s="50"/>
      <c r="H5" s="29"/>
      <c r="I5" s="54"/>
    </row>
    <row r="7" spans="1:13" ht="42">
      <c r="A7" s="24" t="s">
        <v>42</v>
      </c>
      <c r="C7" s="97" t="s">
        <v>43</v>
      </c>
      <c r="E7" s="97" t="s">
        <v>38</v>
      </c>
      <c r="G7" s="51" t="s">
        <v>44</v>
      </c>
      <c r="I7" s="51" t="s">
        <v>128</v>
      </c>
    </row>
    <row r="8" spans="1:13" ht="21">
      <c r="A8" s="94"/>
      <c r="C8" s="88"/>
      <c r="E8" s="8" t="s">
        <v>119</v>
      </c>
      <c r="G8" s="44"/>
      <c r="I8" s="44"/>
      <c r="M8" s="126"/>
    </row>
    <row r="9" spans="1:13" ht="21">
      <c r="A9" s="26" t="s">
        <v>125</v>
      </c>
      <c r="B9" s="57"/>
      <c r="C9" s="2" t="s">
        <v>45</v>
      </c>
      <c r="D9" s="57"/>
      <c r="E9" s="16">
        <f>'درآمد سرمایه گذاری در سهام'!S12</f>
        <v>-4979066430</v>
      </c>
      <c r="G9" s="52">
        <f t="shared" ref="G9:G14" si="0">E9/$E$15</f>
        <v>-1.0564464924915836E-4</v>
      </c>
      <c r="H9" s="41"/>
      <c r="I9" s="52">
        <f t="shared" ref="I9:I14" si="1">E9/$K$1</f>
        <v>-1.815664306219915E-5</v>
      </c>
      <c r="K9" s="122">
        <f>'درآمد سرمایه گذاری در سهام'!I12</f>
        <v>-244536317885</v>
      </c>
      <c r="M9" s="127">
        <f>K9/$K$15</f>
        <v>-2.4587550850903993E-2</v>
      </c>
    </row>
    <row r="10" spans="1:13" ht="42">
      <c r="A10" s="25" t="s">
        <v>124</v>
      </c>
      <c r="C10" s="4" t="s">
        <v>46</v>
      </c>
      <c r="E10" s="16">
        <f>'درآمد سرمایه گذاری در صندوق'!S25</f>
        <v>4224434806783</v>
      </c>
      <c r="G10" s="52">
        <f t="shared" si="0"/>
        <v>8.9633054652481531E-2</v>
      </c>
      <c r="H10" s="41"/>
      <c r="I10" s="52">
        <f t="shared" si="1"/>
        <v>1.5404806504316746E-2</v>
      </c>
      <c r="K10" s="122">
        <f>'درآمد سرمایه گذاری در صندوق'!I25</f>
        <v>1826717423111</v>
      </c>
      <c r="M10" s="127">
        <f>K10/$K$15</f>
        <v>0.18367213475462699</v>
      </c>
    </row>
    <row r="11" spans="1:13" ht="27.75" customHeight="1">
      <c r="A11" s="25" t="s">
        <v>126</v>
      </c>
      <c r="C11" s="4" t="s">
        <v>47</v>
      </c>
      <c r="E11" s="7">
        <f>'درآمد سرمایه گذاری در اوراق'!S53</f>
        <v>21166005644039</v>
      </c>
      <c r="G11" s="52">
        <f t="shared" si="0"/>
        <v>0.44909528195835025</v>
      </c>
      <c r="H11" s="41"/>
      <c r="I11" s="52">
        <f t="shared" si="1"/>
        <v>7.7183868689879837E-2</v>
      </c>
      <c r="K11" s="122">
        <f>'درآمد سرمایه گذاری در اوراق'!I53</f>
        <v>4438679930682</v>
      </c>
      <c r="M11" s="127">
        <f>K11/$K$15</f>
        <v>0.44629881340511168</v>
      </c>
    </row>
    <row r="12" spans="1:13" ht="30" customHeight="1">
      <c r="A12" s="26" t="s">
        <v>127</v>
      </c>
      <c r="C12" s="4" t="s">
        <v>48</v>
      </c>
      <c r="E12" s="7">
        <f>'درآمد سپرده و گواهی سپرده بانکی'!G11</f>
        <v>21837744905596</v>
      </c>
      <c r="G12" s="52">
        <f t="shared" si="0"/>
        <v>0.46334808610783773</v>
      </c>
      <c r="H12" s="41"/>
      <c r="I12" s="52">
        <f t="shared" si="1"/>
        <v>7.9633430304376251E-2</v>
      </c>
      <c r="K12" s="122">
        <f>'درآمد سپرده و گواهی سپرده بانکی'!C11</f>
        <v>3924672757508</v>
      </c>
      <c r="M12" s="127">
        <f>K12/$K$15</f>
        <v>0.39461660269116533</v>
      </c>
    </row>
    <row r="13" spans="1:13" ht="30" customHeight="1">
      <c r="A13" s="26" t="s">
        <v>164</v>
      </c>
      <c r="C13" s="2" t="s">
        <v>50</v>
      </c>
      <c r="E13" s="7">
        <f>'درآمد گواهی سپرده کالایی'!S11</f>
        <v>-97941056024</v>
      </c>
      <c r="G13" s="52">
        <f t="shared" si="0"/>
        <v>-2.0780900709428071E-3</v>
      </c>
      <c r="H13" s="41"/>
      <c r="I13" s="52">
        <f t="shared" si="1"/>
        <v>-3.5715145004856222E-4</v>
      </c>
      <c r="K13" s="122">
        <v>0</v>
      </c>
      <c r="M13" s="127">
        <f t="shared" ref="M13" si="2">K13/$K$15</f>
        <v>0</v>
      </c>
    </row>
    <row r="14" spans="1:13" ht="23.25" customHeight="1">
      <c r="A14" s="35" t="s">
        <v>49</v>
      </c>
      <c r="C14" s="72" t="s">
        <v>161</v>
      </c>
      <c r="E14" s="7">
        <f>'سایر درآمدها'!E10</f>
        <v>5057649281</v>
      </c>
      <c r="G14" s="52">
        <f t="shared" si="0"/>
        <v>1.0731200152244263E-4</v>
      </c>
      <c r="H14" s="41"/>
      <c r="I14" s="52">
        <f t="shared" si="1"/>
        <v>1.8443202961826154E-5</v>
      </c>
      <c r="K14" s="122">
        <v>0</v>
      </c>
      <c r="M14" s="127">
        <f>K14/$K$15</f>
        <v>0</v>
      </c>
    </row>
    <row r="15" spans="1:13" ht="21">
      <c r="A15" s="73" t="s">
        <v>142</v>
      </c>
      <c r="C15" s="1"/>
      <c r="E15" s="14">
        <f>SUM(E9:E14)</f>
        <v>47130322883245</v>
      </c>
      <c r="G15" s="53">
        <f>SUM(G9:G14)</f>
        <v>1</v>
      </c>
      <c r="H15" s="58"/>
      <c r="I15" s="53">
        <f>SUM(I9:I14)</f>
        <v>0.1718652406084239</v>
      </c>
      <c r="K15" s="122">
        <f>SUM(K9:K14)</f>
        <v>9945533793416</v>
      </c>
      <c r="M15" s="127">
        <f>SUM(M9:M14)</f>
        <v>1</v>
      </c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A1:W19"/>
  <sheetViews>
    <sheetView rightToLeft="1" view="pageBreakPreview" zoomScale="95" zoomScaleNormal="100" zoomScaleSheetLayoutView="95" workbookViewId="0">
      <selection activeCell="A3" sqref="A3:U12"/>
    </sheetView>
  </sheetViews>
  <sheetFormatPr defaultRowHeight="18.75"/>
  <cols>
    <col min="1" max="1" width="26.28515625" style="10" bestFit="1" customWidth="1"/>
    <col min="2" max="2" width="0.85546875" style="10" customWidth="1"/>
    <col min="3" max="3" width="17.140625" style="7" customWidth="1"/>
    <col min="4" max="4" width="0.85546875" style="7" customWidth="1"/>
    <col min="5" max="5" width="22.140625" style="7" bestFit="1" customWidth="1"/>
    <col min="6" max="6" width="0.85546875" style="7" customWidth="1"/>
    <col min="7" max="7" width="21" style="7" bestFit="1" customWidth="1"/>
    <col min="8" max="8" width="0.85546875" style="7" customWidth="1"/>
    <col min="9" max="9" width="23.42578125" style="7" customWidth="1"/>
    <col min="10" max="10" width="0.85546875" style="7" customWidth="1"/>
    <col min="11" max="11" width="15.5703125" style="63" customWidth="1"/>
    <col min="12" max="12" width="0.85546875" style="7" customWidth="1"/>
    <col min="13" max="13" width="19.140625" style="7" bestFit="1" customWidth="1"/>
    <col min="14" max="14" width="1" style="7" customWidth="1"/>
    <col min="15" max="15" width="19.28515625" style="7" bestFit="1" customWidth="1"/>
    <col min="16" max="16" width="1.140625" style="7" customWidth="1"/>
    <col min="17" max="17" width="21.42578125" style="7" bestFit="1" customWidth="1"/>
    <col min="18" max="18" width="0.85546875" style="7" customWidth="1"/>
    <col min="19" max="19" width="22.7109375" style="7" customWidth="1"/>
    <col min="20" max="20" width="0.85546875" style="7" customWidth="1"/>
    <col min="21" max="21" width="11.5703125" style="59" customWidth="1"/>
    <col min="22" max="22" width="0.28515625" style="10" customWidth="1"/>
    <col min="23" max="23" width="21.7109375" style="10" bestFit="1" customWidth="1"/>
    <col min="24" max="24" width="9.140625" style="10"/>
    <col min="25" max="25" width="15.28515625" style="10" bestFit="1" customWidth="1"/>
    <col min="26" max="16384" width="9.140625" style="10"/>
  </cols>
  <sheetData>
    <row r="1" spans="1:23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3" ht="2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3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5" spans="1:23" ht="21">
      <c r="A5" s="110" t="s">
        <v>137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23" ht="21">
      <c r="C6" s="108" t="s">
        <v>51</v>
      </c>
      <c r="D6" s="108"/>
      <c r="E6" s="108"/>
      <c r="F6" s="108"/>
      <c r="G6" s="108"/>
      <c r="H6" s="108"/>
      <c r="I6" s="108"/>
      <c r="J6" s="108"/>
      <c r="K6" s="108"/>
      <c r="M6" s="108" t="s">
        <v>253</v>
      </c>
      <c r="N6" s="108"/>
      <c r="O6" s="108"/>
      <c r="P6" s="108"/>
      <c r="Q6" s="108"/>
      <c r="R6" s="108"/>
      <c r="S6" s="108"/>
      <c r="T6" s="108"/>
      <c r="U6" s="108"/>
    </row>
    <row r="7" spans="1:23" ht="21">
      <c r="A7" s="107" t="s">
        <v>52</v>
      </c>
      <c r="C7" s="109" t="s">
        <v>53</v>
      </c>
      <c r="D7" s="28"/>
      <c r="E7" s="109" t="s">
        <v>54</v>
      </c>
      <c r="F7" s="28"/>
      <c r="G7" s="109" t="s">
        <v>55</v>
      </c>
      <c r="H7" s="28"/>
      <c r="I7" s="111" t="s">
        <v>11</v>
      </c>
      <c r="J7" s="111"/>
      <c r="K7" s="111"/>
      <c r="M7" s="109" t="s">
        <v>53</v>
      </c>
      <c r="N7" s="28"/>
      <c r="O7" s="109" t="s">
        <v>54</v>
      </c>
      <c r="P7" s="28"/>
      <c r="Q7" s="109" t="s">
        <v>55</v>
      </c>
      <c r="R7" s="28"/>
      <c r="S7" s="111" t="s">
        <v>11</v>
      </c>
      <c r="T7" s="111"/>
      <c r="U7" s="111"/>
    </row>
    <row r="8" spans="1:23" ht="42">
      <c r="A8" s="108"/>
      <c r="C8" s="108"/>
      <c r="E8" s="108"/>
      <c r="G8" s="108"/>
      <c r="I8" s="92" t="s">
        <v>38</v>
      </c>
      <c r="J8" s="28"/>
      <c r="K8" s="43" t="s">
        <v>44</v>
      </c>
      <c r="M8" s="108"/>
      <c r="O8" s="108"/>
      <c r="Q8" s="108"/>
      <c r="S8" s="14" t="s">
        <v>38</v>
      </c>
      <c r="T8" s="28"/>
      <c r="U8" s="48" t="s">
        <v>44</v>
      </c>
    </row>
    <row r="9" spans="1:23" ht="21">
      <c r="A9" s="88"/>
      <c r="C9" s="8" t="s">
        <v>119</v>
      </c>
      <c r="E9" s="8" t="s">
        <v>119</v>
      </c>
      <c r="G9" s="8" t="s">
        <v>119</v>
      </c>
      <c r="I9" s="8" t="s">
        <v>119</v>
      </c>
      <c r="J9" s="8"/>
      <c r="K9" s="44"/>
      <c r="M9" s="8" t="s">
        <v>119</v>
      </c>
      <c r="O9" s="8" t="s">
        <v>119</v>
      </c>
      <c r="Q9" s="8" t="s">
        <v>119</v>
      </c>
      <c r="S9" s="8" t="s">
        <v>119</v>
      </c>
      <c r="T9" s="8"/>
      <c r="U9" s="49"/>
      <c r="W9" s="70"/>
    </row>
    <row r="10" spans="1:23">
      <c r="A10" s="158" t="s">
        <v>112</v>
      </c>
      <c r="B10" s="60"/>
      <c r="C10" s="13">
        <v>0</v>
      </c>
      <c r="D10" s="10"/>
      <c r="E10" s="19">
        <v>-7082293223</v>
      </c>
      <c r="F10" s="19"/>
      <c r="G10" s="19">
        <v>0</v>
      </c>
      <c r="H10" s="13"/>
      <c r="I10" s="19">
        <f>C10+E10+G10</f>
        <v>-7082293223</v>
      </c>
      <c r="J10" s="13"/>
      <c r="K10" s="59">
        <f>I10/درآمد!$K$15</f>
        <v>-7.1210790392050335E-4</v>
      </c>
      <c r="L10" s="13"/>
      <c r="M10" s="13">
        <v>12399587822</v>
      </c>
      <c r="N10" s="13"/>
      <c r="O10" s="13">
        <f>154820198915-1</f>
        <v>154820198914</v>
      </c>
      <c r="Q10" s="13">
        <v>154205342584</v>
      </c>
      <c r="R10" s="7">
        <v>-146868018401</v>
      </c>
      <c r="S10" s="19">
        <f>M10+O10+Q10</f>
        <v>321425129320</v>
      </c>
      <c r="T10" s="13"/>
      <c r="U10" s="59">
        <f>S10/درآمد!E15</f>
        <v>6.8199220725955988E-3</v>
      </c>
      <c r="W10" s="70"/>
    </row>
    <row r="11" spans="1:23">
      <c r="A11" s="158" t="s">
        <v>192</v>
      </c>
      <c r="B11" s="60"/>
      <c r="C11" s="13">
        <v>0</v>
      </c>
      <c r="D11" s="10"/>
      <c r="E11" s="19">
        <v>-237454024662</v>
      </c>
      <c r="F11" s="19"/>
      <c r="G11" s="19">
        <v>0</v>
      </c>
      <c r="H11" s="13"/>
      <c r="I11" s="19">
        <f>C11+E11+G11</f>
        <v>-237454024662</v>
      </c>
      <c r="J11" s="13"/>
      <c r="K11" s="59">
        <f>I11/درآمد!$K$15</f>
        <v>-2.3875442946983492E-2</v>
      </c>
      <c r="L11" s="13"/>
      <c r="M11" s="13">
        <v>94343009358</v>
      </c>
      <c r="N11" s="13"/>
      <c r="O11" s="13">
        <v>-420747205108</v>
      </c>
      <c r="Q11" s="13">
        <v>0</v>
      </c>
      <c r="R11" s="7">
        <v>0</v>
      </c>
      <c r="S11" s="19">
        <f>M11+O11+Q11</f>
        <v>-326404195750</v>
      </c>
      <c r="T11" s="13"/>
      <c r="U11" s="59">
        <f>S11/درآمد!E15</f>
        <v>-6.9255667218447569E-3</v>
      </c>
      <c r="W11" s="70"/>
    </row>
    <row r="12" spans="1:23" ht="21">
      <c r="A12" s="73" t="s">
        <v>142</v>
      </c>
      <c r="B12" s="11"/>
      <c r="C12" s="32">
        <f>SUM(C10:C11)</f>
        <v>0</v>
      </c>
      <c r="D12" s="13"/>
      <c r="E12" s="32">
        <f>SUM(E10:E11)</f>
        <v>-244536317885</v>
      </c>
      <c r="F12" s="13"/>
      <c r="G12" s="32">
        <f>SUM(G10:G11)</f>
        <v>0</v>
      </c>
      <c r="H12" s="13"/>
      <c r="I12" s="32">
        <f>SUM(I10:I11)</f>
        <v>-244536317885</v>
      </c>
      <c r="J12" s="13"/>
      <c r="K12" s="61">
        <f>SUM(K10:K11)</f>
        <v>-2.4587550850903996E-2</v>
      </c>
      <c r="L12" s="13"/>
      <c r="M12" s="32">
        <f>SUM(M10:M11)</f>
        <v>106742597180</v>
      </c>
      <c r="O12" s="32">
        <f>SUM(O10:O11)</f>
        <v>-265927006194</v>
      </c>
      <c r="P12" s="13"/>
      <c r="Q12" s="32">
        <f>SUM(Q10:Q11)</f>
        <v>154205342584</v>
      </c>
      <c r="R12" s="13"/>
      <c r="S12" s="32">
        <f>SUM(S10:S11)</f>
        <v>-4979066430</v>
      </c>
      <c r="T12" s="13"/>
      <c r="U12" s="47">
        <f>SUM(U10:U11)</f>
        <v>-1.0564464924915813E-4</v>
      </c>
      <c r="W12" s="70"/>
    </row>
    <row r="13" spans="1:23">
      <c r="K13" s="62"/>
      <c r="W13" s="70"/>
    </row>
    <row r="14" spans="1:23">
      <c r="W14" s="70"/>
    </row>
    <row r="15" spans="1:23">
      <c r="Q15" s="159"/>
      <c r="U15" s="63"/>
      <c r="W15" s="70"/>
    </row>
    <row r="16" spans="1:23">
      <c r="U16" s="63"/>
      <c r="W16" s="70"/>
    </row>
    <row r="17" spans="21:21">
      <c r="U17" s="63"/>
    </row>
    <row r="18" spans="21:21">
      <c r="U18" s="63"/>
    </row>
    <row r="19" spans="21:21">
      <c r="U19" s="63"/>
    </row>
  </sheetData>
  <sortState xmlns:xlrd2="http://schemas.microsoft.com/office/spreadsheetml/2017/richdata2" ref="A9:U11">
    <sortCondition descending="1" ref="S9:S11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  <pageSetUpPr fitToPage="1"/>
  </sheetPr>
  <dimension ref="A1:Z30"/>
  <sheetViews>
    <sheetView rightToLeft="1" view="pageBreakPreview" topLeftCell="A7" zoomScale="98" zoomScaleNormal="100" zoomScaleSheetLayoutView="98" workbookViewId="0">
      <selection activeCell="A4" sqref="A1:XFD1048576"/>
    </sheetView>
  </sheetViews>
  <sheetFormatPr defaultRowHeight="18.75"/>
  <cols>
    <col min="1" max="1" width="30.85546875" style="10" bestFit="1" customWidth="1"/>
    <col min="2" max="2" width="0.85546875" style="10" customWidth="1"/>
    <col min="3" max="3" width="16.28515625" style="7" bestFit="1" customWidth="1"/>
    <col min="4" max="4" width="0.85546875" style="7" customWidth="1"/>
    <col min="5" max="5" width="19.85546875" style="7" bestFit="1" customWidth="1"/>
    <col min="6" max="6" width="0.85546875" style="7" customWidth="1"/>
    <col min="7" max="7" width="17.28515625" style="7" customWidth="1"/>
    <col min="8" max="8" width="0.85546875" style="7" customWidth="1"/>
    <col min="9" max="9" width="19.85546875" style="7" bestFit="1" customWidth="1"/>
    <col min="10" max="10" width="0.85546875" style="10" customWidth="1"/>
    <col min="11" max="11" width="14.140625" style="66" bestFit="1" customWidth="1"/>
    <col min="12" max="12" width="0.85546875" style="10" customWidth="1"/>
    <col min="13" max="13" width="16.28515625" style="7" bestFit="1" customWidth="1"/>
    <col min="14" max="14" width="0.85546875" style="7" customWidth="1"/>
    <col min="15" max="15" width="20.85546875" style="7" bestFit="1" customWidth="1"/>
    <col min="16" max="16" width="0.85546875" style="7" customWidth="1"/>
    <col min="17" max="17" width="17.42578125" style="7" customWidth="1"/>
    <col min="18" max="18" width="0.85546875" style="7" customWidth="1"/>
    <col min="19" max="19" width="20.85546875" style="7" bestFit="1" customWidth="1"/>
    <col min="20" max="20" width="0.85546875" style="10" customWidth="1"/>
    <col min="21" max="21" width="12.140625" style="67" customWidth="1"/>
    <col min="22" max="22" width="0.28515625" style="10" customWidth="1"/>
    <col min="23" max="23" width="16.140625" style="10" bestFit="1" customWidth="1"/>
    <col min="24" max="24" width="21" style="10" bestFit="1" customWidth="1"/>
    <col min="25" max="16384" width="9.140625" style="10"/>
  </cols>
  <sheetData>
    <row r="1" spans="1:26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6" ht="2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6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5" spans="1:26" ht="21">
      <c r="A5" s="151" t="s">
        <v>138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</row>
    <row r="6" spans="1:26" ht="21">
      <c r="C6" s="108" t="s">
        <v>51</v>
      </c>
      <c r="D6" s="108"/>
      <c r="E6" s="108"/>
      <c r="F6" s="108"/>
      <c r="G6" s="108"/>
      <c r="H6" s="108"/>
      <c r="I6" s="108"/>
      <c r="J6" s="108"/>
      <c r="K6" s="108"/>
      <c r="M6" s="107" t="str">
        <f>'درآمد سرمایه گذاری در سهام'!M6:U6</f>
        <v>از ابتدای سال مالی تا پایان شهریور 1405</v>
      </c>
      <c r="N6" s="107"/>
      <c r="O6" s="107"/>
      <c r="P6" s="107"/>
      <c r="Q6" s="107"/>
      <c r="R6" s="107"/>
      <c r="S6" s="107"/>
      <c r="T6" s="107"/>
      <c r="U6" s="107"/>
    </row>
    <row r="7" spans="1:26" ht="21">
      <c r="A7" s="76" t="s">
        <v>14</v>
      </c>
      <c r="C7" s="90" t="s">
        <v>56</v>
      </c>
      <c r="D7" s="28"/>
      <c r="E7" s="90" t="s">
        <v>54</v>
      </c>
      <c r="F7" s="28"/>
      <c r="G7" s="90" t="s">
        <v>55</v>
      </c>
      <c r="H7" s="28"/>
      <c r="I7" s="92" t="s">
        <v>11</v>
      </c>
      <c r="J7" s="92"/>
      <c r="K7" s="92"/>
      <c r="L7" s="78"/>
      <c r="M7" s="90" t="s">
        <v>56</v>
      </c>
      <c r="N7" s="28"/>
      <c r="O7" s="79" t="s">
        <v>54</v>
      </c>
      <c r="P7" s="28"/>
      <c r="Q7" s="90" t="s">
        <v>55</v>
      </c>
      <c r="R7" s="28"/>
      <c r="S7" s="92" t="s">
        <v>11</v>
      </c>
      <c r="T7" s="92"/>
      <c r="U7" s="92"/>
      <c r="W7" s="146"/>
      <c r="X7" s="146"/>
      <c r="Y7" s="146"/>
      <c r="Z7" s="146"/>
    </row>
    <row r="8" spans="1:26" ht="42">
      <c r="A8" s="74"/>
      <c r="C8" s="74"/>
      <c r="E8" s="74"/>
      <c r="G8" s="74"/>
      <c r="I8" s="5" t="s">
        <v>38</v>
      </c>
      <c r="J8" s="64"/>
      <c r="K8" s="43" t="s">
        <v>44</v>
      </c>
      <c r="M8" s="74"/>
      <c r="O8" s="75"/>
      <c r="Q8" s="74"/>
      <c r="S8" s="92" t="s">
        <v>38</v>
      </c>
      <c r="T8" s="64"/>
      <c r="U8" s="45" t="s">
        <v>44</v>
      </c>
      <c r="W8" s="146"/>
      <c r="X8" s="146"/>
      <c r="Y8" s="146"/>
      <c r="Z8" s="146"/>
    </row>
    <row r="9" spans="1:26" ht="21">
      <c r="A9" s="88"/>
      <c r="C9" s="8" t="s">
        <v>119</v>
      </c>
      <c r="E9" s="8" t="s">
        <v>119</v>
      </c>
      <c r="G9" s="8" t="s">
        <v>119</v>
      </c>
      <c r="I9" s="8" t="s">
        <v>119</v>
      </c>
      <c r="J9" s="57"/>
      <c r="K9" s="44"/>
      <c r="M9" s="8" t="s">
        <v>119</v>
      </c>
      <c r="O9" s="8" t="s">
        <v>119</v>
      </c>
      <c r="Q9" s="8" t="s">
        <v>119</v>
      </c>
      <c r="S9" s="8" t="s">
        <v>119</v>
      </c>
      <c r="T9" s="57"/>
      <c r="U9" s="46"/>
      <c r="W9" s="146"/>
      <c r="X9" s="146"/>
      <c r="Y9" s="146"/>
      <c r="Z9" s="146"/>
    </row>
    <row r="10" spans="1:26">
      <c r="A10" s="15" t="s">
        <v>166</v>
      </c>
      <c r="C10" s="7">
        <v>0</v>
      </c>
      <c r="E10" s="19">
        <v>0</v>
      </c>
      <c r="G10" s="7">
        <v>0</v>
      </c>
      <c r="I10" s="8">
        <f>C10+E10+G10</f>
        <v>0</v>
      </c>
      <c r="K10" s="63">
        <f>I10/درآمد!$K$15</f>
        <v>0</v>
      </c>
      <c r="M10" s="19">
        <v>0</v>
      </c>
      <c r="N10" s="152">
        <v>91261431706</v>
      </c>
      <c r="O10" s="19">
        <v>0</v>
      </c>
      <c r="P10" s="146"/>
      <c r="Q10" s="153">
        <v>405103337</v>
      </c>
      <c r="R10" s="13">
        <v>0</v>
      </c>
      <c r="S10" s="19">
        <f>O10+Q10</f>
        <v>405103337</v>
      </c>
      <c r="U10" s="63">
        <f>S10/درآمد!$E$15</f>
        <v>8.5953864140407931E-6</v>
      </c>
      <c r="W10" s="146"/>
      <c r="X10" s="146"/>
      <c r="Y10" s="146"/>
      <c r="Z10" s="146"/>
    </row>
    <row r="11" spans="1:26">
      <c r="A11" s="15" t="s">
        <v>17</v>
      </c>
      <c r="C11" s="7">
        <v>0</v>
      </c>
      <c r="E11" s="19">
        <v>132130664100</v>
      </c>
      <c r="G11" s="7">
        <v>0</v>
      </c>
      <c r="I11" s="8">
        <f t="shared" ref="I11:I24" si="0">C11+E11+G11</f>
        <v>132130664100</v>
      </c>
      <c r="K11" s="63">
        <f>I11/درآمد!$K$15</f>
        <v>1.3285427091653064E-2</v>
      </c>
      <c r="M11" s="19">
        <v>0</v>
      </c>
      <c r="N11" s="153">
        <v>41630878245</v>
      </c>
      <c r="O11" s="19">
        <v>570681078417</v>
      </c>
      <c r="P11" s="146"/>
      <c r="Q11" s="7">
        <v>0</v>
      </c>
      <c r="R11" s="13">
        <v>0</v>
      </c>
      <c r="S11" s="19">
        <f t="shared" ref="S11:S24" si="1">O11+Q11</f>
        <v>570681078417</v>
      </c>
      <c r="U11" s="63">
        <f>S11/درآمد!$E$15</f>
        <v>1.2108575615548758E-2</v>
      </c>
      <c r="W11" s="154"/>
      <c r="X11" s="146"/>
      <c r="Y11" s="146"/>
      <c r="Z11" s="146"/>
    </row>
    <row r="12" spans="1:26">
      <c r="A12" s="15" t="s">
        <v>178</v>
      </c>
      <c r="C12" s="7">
        <v>0</v>
      </c>
      <c r="E12" s="19">
        <v>43375359688</v>
      </c>
      <c r="G12" s="7">
        <v>0</v>
      </c>
      <c r="I12" s="8">
        <f t="shared" si="0"/>
        <v>43375359688</v>
      </c>
      <c r="K12" s="63">
        <f>I12/درآمد!$K$15</f>
        <v>4.3612902624406884E-3</v>
      </c>
      <c r="M12" s="19"/>
      <c r="N12" s="152"/>
      <c r="O12" s="19">
        <v>221823589477</v>
      </c>
      <c r="P12" s="146"/>
      <c r="Q12" s="7">
        <v>0</v>
      </c>
      <c r="R12" s="13">
        <v>0</v>
      </c>
      <c r="S12" s="19">
        <f t="shared" si="1"/>
        <v>221823589477</v>
      </c>
      <c r="U12" s="63">
        <f>S12/درآمد!$E$15</f>
        <v>4.7066002502575491E-3</v>
      </c>
      <c r="W12" s="154"/>
      <c r="X12" s="146"/>
      <c r="Y12" s="146"/>
      <c r="Z12" s="146"/>
    </row>
    <row r="13" spans="1:26">
      <c r="A13" s="15" t="s">
        <v>105</v>
      </c>
      <c r="C13" s="7">
        <v>0</v>
      </c>
      <c r="E13" s="19">
        <v>9796565955</v>
      </c>
      <c r="G13" s="7">
        <v>0</v>
      </c>
      <c r="I13" s="8">
        <f t="shared" si="0"/>
        <v>9796565955</v>
      </c>
      <c r="K13" s="63">
        <f>I13/درآمد!$K$15</f>
        <v>9.8502163468444323E-4</v>
      </c>
      <c r="M13" s="19">
        <v>0</v>
      </c>
      <c r="N13" s="152">
        <v>33646035720</v>
      </c>
      <c r="O13" s="19">
        <v>94585451950</v>
      </c>
      <c r="P13" s="146"/>
      <c r="Q13" s="7">
        <v>0</v>
      </c>
      <c r="R13" s="13">
        <v>0</v>
      </c>
      <c r="S13" s="19">
        <f t="shared" si="1"/>
        <v>94585451950</v>
      </c>
      <c r="U13" s="63">
        <f>S13/درآمد!$E$15</f>
        <v>2.0068916604775791E-3</v>
      </c>
      <c r="W13" s="154"/>
      <c r="X13" s="146"/>
      <c r="Y13" s="146"/>
      <c r="Z13" s="146"/>
    </row>
    <row r="14" spans="1:26">
      <c r="A14" s="22" t="s">
        <v>167</v>
      </c>
      <c r="C14" s="7">
        <v>0</v>
      </c>
      <c r="E14" s="19">
        <v>97188418538</v>
      </c>
      <c r="G14" s="7">
        <v>0</v>
      </c>
      <c r="I14" s="8">
        <f t="shared" si="0"/>
        <v>97188418538</v>
      </c>
      <c r="K14" s="63">
        <f>I14/درآمد!$K$15</f>
        <v>9.7720665935838742E-3</v>
      </c>
      <c r="M14" s="19">
        <v>0</v>
      </c>
      <c r="N14" s="152">
        <v>0</v>
      </c>
      <c r="O14" s="19">
        <v>189127608214</v>
      </c>
      <c r="P14" s="146"/>
      <c r="Q14" s="7">
        <v>0</v>
      </c>
      <c r="R14" s="13">
        <v>0</v>
      </c>
      <c r="S14" s="19">
        <f t="shared" si="1"/>
        <v>189127608214</v>
      </c>
      <c r="U14" s="63">
        <f>S14/درآمد!$E$15</f>
        <v>4.0128646833700252E-3</v>
      </c>
      <c r="W14" s="154"/>
      <c r="X14" s="146"/>
      <c r="Y14" s="146"/>
      <c r="Z14" s="146"/>
    </row>
    <row r="15" spans="1:26">
      <c r="A15" s="22" t="s">
        <v>101</v>
      </c>
      <c r="C15" s="7">
        <v>0</v>
      </c>
      <c r="E15" s="19">
        <v>17626575417</v>
      </c>
      <c r="G15" s="7">
        <v>0</v>
      </c>
      <c r="I15" s="8">
        <f t="shared" si="0"/>
        <v>17626575417</v>
      </c>
      <c r="K15" s="63">
        <f>I15/درآمد!$K$15</f>
        <v>1.7723106454747451E-3</v>
      </c>
      <c r="M15" s="19">
        <v>0</v>
      </c>
      <c r="N15" s="155">
        <v>-134022172033</v>
      </c>
      <c r="O15" s="19">
        <v>95806616796</v>
      </c>
      <c r="P15" s="156"/>
      <c r="Q15" s="7">
        <v>0</v>
      </c>
      <c r="R15" s="13">
        <v>0</v>
      </c>
      <c r="S15" s="19">
        <f t="shared" si="1"/>
        <v>95806616796</v>
      </c>
      <c r="U15" s="63">
        <f>S15/درآمد!$E$15</f>
        <v>2.0328020462185206E-3</v>
      </c>
      <c r="W15" s="154"/>
      <c r="X15" s="146"/>
      <c r="Y15" s="146"/>
      <c r="Z15" s="146"/>
    </row>
    <row r="16" spans="1:26">
      <c r="A16" s="22" t="s">
        <v>106</v>
      </c>
      <c r="C16" s="7">
        <v>0</v>
      </c>
      <c r="E16" s="19">
        <v>13976350738</v>
      </c>
      <c r="G16" s="7">
        <v>0</v>
      </c>
      <c r="I16" s="8">
        <f t="shared" si="0"/>
        <v>13976350738</v>
      </c>
      <c r="K16" s="63">
        <f>I16/درآمد!$K$15</f>
        <v>1.4052891507193334E-3</v>
      </c>
      <c r="M16" s="19">
        <v>0</v>
      </c>
      <c r="N16" s="152">
        <v>-35196612274</v>
      </c>
      <c r="O16" s="19">
        <v>49650500093</v>
      </c>
      <c r="P16" s="146"/>
      <c r="Q16" s="7">
        <v>0</v>
      </c>
      <c r="R16" s="13">
        <v>0</v>
      </c>
      <c r="S16" s="19">
        <f t="shared" si="1"/>
        <v>49650500093</v>
      </c>
      <c r="U16" s="63">
        <f>S16/درآمد!$E$15</f>
        <v>1.0534725216289772E-3</v>
      </c>
      <c r="W16" s="154"/>
      <c r="X16" s="146"/>
      <c r="Y16" s="146"/>
      <c r="Z16" s="146"/>
    </row>
    <row r="17" spans="1:26">
      <c r="A17" s="15" t="s">
        <v>157</v>
      </c>
      <c r="C17" s="7">
        <v>0</v>
      </c>
      <c r="E17" s="19">
        <v>86196235246</v>
      </c>
      <c r="G17" s="7">
        <v>0</v>
      </c>
      <c r="I17" s="8">
        <f t="shared" si="0"/>
        <v>86196235246</v>
      </c>
      <c r="K17" s="63">
        <f>I17/درآمد!$K$15</f>
        <v>8.6668284514866759E-3</v>
      </c>
      <c r="M17" s="19">
        <v>0</v>
      </c>
      <c r="N17" s="152">
        <v>-150883961890</v>
      </c>
      <c r="O17" s="19">
        <v>154669240920</v>
      </c>
      <c r="P17" s="146"/>
      <c r="Q17" s="7">
        <v>0</v>
      </c>
      <c r="R17" s="13">
        <v>0</v>
      </c>
      <c r="S17" s="19">
        <f t="shared" si="1"/>
        <v>154669240920</v>
      </c>
      <c r="U17" s="63">
        <f>S17/درآمد!$E$15</f>
        <v>3.2817352281493805E-3</v>
      </c>
      <c r="W17" s="154"/>
      <c r="X17" s="146"/>
      <c r="Y17" s="146"/>
      <c r="Z17" s="146"/>
    </row>
    <row r="18" spans="1:26">
      <c r="A18" s="15" t="s">
        <v>18</v>
      </c>
      <c r="C18" s="7">
        <v>0</v>
      </c>
      <c r="E18" s="19">
        <v>894919549983</v>
      </c>
      <c r="G18" s="7">
        <v>0</v>
      </c>
      <c r="I18" s="8">
        <f t="shared" si="0"/>
        <v>894919549983</v>
      </c>
      <c r="K18" s="63">
        <f>I18/درآمد!$K$15</f>
        <v>8.9982053107641319E-2</v>
      </c>
      <c r="M18" s="19">
        <v>0</v>
      </c>
      <c r="N18" s="152">
        <v>-129009131532</v>
      </c>
      <c r="O18" s="19">
        <v>1617726531775</v>
      </c>
      <c r="P18" s="146"/>
      <c r="Q18" s="7">
        <v>0</v>
      </c>
      <c r="R18" s="13">
        <v>0</v>
      </c>
      <c r="S18" s="19">
        <f t="shared" si="1"/>
        <v>1617726531775</v>
      </c>
      <c r="U18" s="63">
        <f>S18/درآمد!$E$15</f>
        <v>3.4324537427476605E-2</v>
      </c>
      <c r="W18" s="154"/>
      <c r="X18" s="146"/>
      <c r="Y18" s="146"/>
      <c r="Z18" s="146"/>
    </row>
    <row r="19" spans="1:26">
      <c r="A19" s="15" t="s">
        <v>160</v>
      </c>
      <c r="C19" s="7">
        <v>0</v>
      </c>
      <c r="E19" s="19">
        <v>166371873888</v>
      </c>
      <c r="G19" s="7">
        <v>0</v>
      </c>
      <c r="I19" s="8">
        <f t="shared" si="0"/>
        <v>166371873888</v>
      </c>
      <c r="K19" s="63">
        <f>I19/درآمد!$K$15</f>
        <v>1.6728300093670097E-2</v>
      </c>
      <c r="M19" s="19">
        <v>0</v>
      </c>
      <c r="N19" s="152">
        <v>14580637963</v>
      </c>
      <c r="O19" s="19">
        <v>332346685644</v>
      </c>
      <c r="P19" s="146"/>
      <c r="Q19" s="7">
        <v>0</v>
      </c>
      <c r="R19" s="13">
        <v>0</v>
      </c>
      <c r="S19" s="19">
        <f t="shared" si="1"/>
        <v>332346685644</v>
      </c>
      <c r="U19" s="63">
        <f>S19/درآمد!$E$15</f>
        <v>7.0516530613914047E-3</v>
      </c>
      <c r="W19" s="154"/>
      <c r="X19" s="146"/>
      <c r="Y19" s="146"/>
      <c r="Z19" s="146"/>
    </row>
    <row r="20" spans="1:26">
      <c r="A20" s="15" t="s">
        <v>194</v>
      </c>
      <c r="C20" s="8">
        <v>0</v>
      </c>
      <c r="E20" s="8">
        <v>156225184544</v>
      </c>
      <c r="G20" s="8">
        <v>0</v>
      </c>
      <c r="I20" s="8">
        <f t="shared" si="0"/>
        <v>156225184544</v>
      </c>
      <c r="J20" s="57"/>
      <c r="K20" s="63">
        <f>I20/درآمد!$K$15</f>
        <v>1.5708074376804385E-2</v>
      </c>
      <c r="M20" s="8">
        <v>0</v>
      </c>
      <c r="O20" s="8">
        <v>321559208861</v>
      </c>
      <c r="Q20" s="8">
        <v>0</v>
      </c>
      <c r="S20" s="19">
        <f t="shared" si="1"/>
        <v>321559208861</v>
      </c>
      <c r="T20" s="57"/>
      <c r="U20" s="63">
        <f>S20/درآمد!$E$15</f>
        <v>6.8227669404598004E-3</v>
      </c>
      <c r="W20" s="154"/>
      <c r="X20" s="146"/>
      <c r="Y20" s="146"/>
      <c r="Z20" s="146"/>
    </row>
    <row r="21" spans="1:26">
      <c r="A21" s="22" t="s">
        <v>218</v>
      </c>
      <c r="C21" s="7">
        <v>0</v>
      </c>
      <c r="E21" s="19">
        <v>85997447078</v>
      </c>
      <c r="G21" s="7">
        <v>0</v>
      </c>
      <c r="I21" s="8">
        <f t="shared" si="0"/>
        <v>85997447078</v>
      </c>
      <c r="K21" s="63">
        <f>I21/درآمد!$K$15</f>
        <v>8.6468407693643147E-3</v>
      </c>
      <c r="M21" s="19">
        <v>0</v>
      </c>
      <c r="N21" s="152">
        <v>-91057103195</v>
      </c>
      <c r="O21" s="19">
        <v>210427875762</v>
      </c>
      <c r="P21" s="146"/>
      <c r="Q21" s="7">
        <v>0</v>
      </c>
      <c r="R21" s="13">
        <v>0</v>
      </c>
      <c r="S21" s="19">
        <f t="shared" si="1"/>
        <v>210427875762</v>
      </c>
      <c r="U21" s="63">
        <f>S21/درآمد!$E$15</f>
        <v>4.4648087025265827E-3</v>
      </c>
      <c r="W21" s="154"/>
      <c r="X21" s="146"/>
      <c r="Y21" s="146"/>
      <c r="Z21" s="146"/>
    </row>
    <row r="22" spans="1:26">
      <c r="A22" s="22" t="s">
        <v>187</v>
      </c>
      <c r="C22" s="7">
        <v>0</v>
      </c>
      <c r="E22" s="19">
        <v>151091745129</v>
      </c>
      <c r="I22" s="8">
        <f t="shared" si="0"/>
        <v>151091745129</v>
      </c>
      <c r="K22" s="63">
        <f>I22/درآمد!$K$15</f>
        <v>1.5191919133493227E-2</v>
      </c>
      <c r="M22" s="19">
        <v>0</v>
      </c>
      <c r="N22" s="152"/>
      <c r="O22" s="19">
        <v>284264623725</v>
      </c>
      <c r="P22" s="146"/>
      <c r="Q22" s="7">
        <v>0</v>
      </c>
      <c r="R22" s="13"/>
      <c r="S22" s="19">
        <f t="shared" si="1"/>
        <v>284264623725</v>
      </c>
      <c r="U22" s="63">
        <f>S22/درآمد!$E$15</f>
        <v>6.0314592885179893E-3</v>
      </c>
      <c r="W22" s="154"/>
      <c r="X22" s="146"/>
      <c r="Y22" s="146"/>
      <c r="Z22" s="146"/>
    </row>
    <row r="23" spans="1:26">
      <c r="A23" s="15" t="s">
        <v>193</v>
      </c>
      <c r="C23" s="7">
        <v>0</v>
      </c>
      <c r="E23" s="19">
        <v>-27708718292</v>
      </c>
      <c r="G23" s="7">
        <v>0</v>
      </c>
      <c r="I23" s="8">
        <f t="shared" si="0"/>
        <v>-27708718292</v>
      </c>
      <c r="K23" s="63">
        <f>I23/درآمد!$K$15</f>
        <v>-2.7860463668972026E-3</v>
      </c>
      <c r="M23" s="19">
        <v>0</v>
      </c>
      <c r="N23" s="152">
        <v>-484174032639</v>
      </c>
      <c r="O23" s="19">
        <v>71005683839</v>
      </c>
      <c r="P23" s="146"/>
      <c r="Q23" s="7">
        <v>0</v>
      </c>
      <c r="R23" s="13">
        <v>0</v>
      </c>
      <c r="S23" s="19">
        <f t="shared" si="1"/>
        <v>71005683839</v>
      </c>
      <c r="U23" s="63">
        <f>S23/درآمد!$E$15</f>
        <v>1.5065817396350317E-3</v>
      </c>
      <c r="W23" s="154"/>
      <c r="X23" s="146"/>
      <c r="Y23" s="146"/>
      <c r="Z23" s="146"/>
    </row>
    <row r="24" spans="1:26">
      <c r="A24" s="15" t="s">
        <v>237</v>
      </c>
      <c r="C24" s="7">
        <v>0</v>
      </c>
      <c r="E24" s="19">
        <v>-469828901</v>
      </c>
      <c r="G24" s="7">
        <v>0</v>
      </c>
      <c r="I24" s="8">
        <f t="shared" si="0"/>
        <v>-469828901</v>
      </c>
      <c r="K24" s="63">
        <f>I24/درآمد!$K$15</f>
        <v>-4.7240189491993821E-5</v>
      </c>
      <c r="M24" s="19">
        <v>0</v>
      </c>
      <c r="N24" s="152">
        <v>-93820914862</v>
      </c>
      <c r="O24" s="19">
        <v>10355007973</v>
      </c>
      <c r="P24" s="146"/>
      <c r="Q24" s="7">
        <v>0</v>
      </c>
      <c r="R24" s="13">
        <v>0</v>
      </c>
      <c r="S24" s="19">
        <f t="shared" si="1"/>
        <v>10355007973</v>
      </c>
      <c r="U24" s="63">
        <f>S24/درآمد!$E$15</f>
        <v>2.1971010040928963E-4</v>
      </c>
      <c r="W24" s="154"/>
      <c r="X24" s="146"/>
      <c r="Y24" s="146"/>
      <c r="Z24" s="146"/>
    </row>
    <row r="25" spans="1:26" ht="21">
      <c r="A25" s="73" t="s">
        <v>142</v>
      </c>
      <c r="C25" s="14">
        <f>SUM(C10:C24)</f>
        <v>0</v>
      </c>
      <c r="E25" s="14">
        <f>SUM(E10:E24)</f>
        <v>1826717423111</v>
      </c>
      <c r="G25" s="14">
        <f>SUM(G10:G24)</f>
        <v>0</v>
      </c>
      <c r="I25" s="14">
        <f>SUM(I10:I24)</f>
        <v>1826717423111</v>
      </c>
      <c r="K25" s="65">
        <f>SUM(K11:K24)</f>
        <v>0.18367213475462699</v>
      </c>
      <c r="M25" s="14">
        <f>SUM(M10:M24)</f>
        <v>0</v>
      </c>
      <c r="O25" s="14">
        <f>SUM(O10:O24)</f>
        <v>4224029703446</v>
      </c>
      <c r="Q25" s="14">
        <f>SUM(Q10:Q24)</f>
        <v>405103337</v>
      </c>
      <c r="S25" s="14">
        <f>SUM(S10:S24)</f>
        <v>4224434806783</v>
      </c>
      <c r="U25" s="47">
        <f>SUM(U10:U24)</f>
        <v>8.9633054652481531E-2</v>
      </c>
      <c r="W25" s="146"/>
      <c r="X25" s="157"/>
      <c r="Y25" s="146"/>
      <c r="Z25" s="146"/>
    </row>
    <row r="26" spans="1:26">
      <c r="W26" s="146"/>
      <c r="X26" s="146"/>
      <c r="Y26" s="146"/>
      <c r="Z26" s="146"/>
    </row>
    <row r="27" spans="1:26">
      <c r="W27" s="146"/>
      <c r="X27" s="146"/>
      <c r="Y27" s="146"/>
      <c r="Z27" s="146"/>
    </row>
    <row r="28" spans="1:26">
      <c r="W28" s="146"/>
      <c r="X28" s="146"/>
      <c r="Y28" s="146"/>
      <c r="Z28" s="146"/>
    </row>
    <row r="30" spans="1:26">
      <c r="I30" s="85"/>
      <c r="S30" s="85"/>
    </row>
  </sheetData>
  <sortState xmlns:xlrd2="http://schemas.microsoft.com/office/spreadsheetml/2017/richdata2" ref="A10:U24">
    <sortCondition descending="1" ref="S10:S24"/>
  </sortState>
  <mergeCells count="5">
    <mergeCell ref="A1:U1"/>
    <mergeCell ref="A2:U2"/>
    <mergeCell ref="A3:U3"/>
    <mergeCell ref="M6:U6"/>
    <mergeCell ref="C6:K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/>
    <pageSetUpPr fitToPage="1"/>
  </sheetPr>
  <dimension ref="A1:U59"/>
  <sheetViews>
    <sheetView rightToLeft="1" view="pageBreakPreview" zoomScaleNormal="100" zoomScaleSheetLayoutView="100" workbookViewId="0">
      <selection activeCell="A4" sqref="A1:XFD1048576"/>
    </sheetView>
  </sheetViews>
  <sheetFormatPr defaultRowHeight="21" customHeight="1"/>
  <cols>
    <col min="1" max="1" width="31.5703125" style="10" customWidth="1"/>
    <col min="2" max="2" width="0.85546875" style="10" customWidth="1"/>
    <col min="3" max="3" width="20.5703125" style="7" customWidth="1"/>
    <col min="4" max="4" width="0.85546875" style="7" customWidth="1"/>
    <col min="5" max="5" width="20.5703125" style="7" customWidth="1"/>
    <col min="6" max="6" width="0.85546875" style="7" customWidth="1"/>
    <col min="7" max="7" width="20.5703125" style="7" customWidth="1"/>
    <col min="8" max="8" width="0.85546875" style="7" customWidth="1"/>
    <col min="9" max="9" width="23.5703125" style="7" customWidth="1"/>
    <col min="10" max="10" width="0.85546875" style="7" customWidth="1"/>
    <col min="11" max="11" width="8.7109375" style="63" customWidth="1"/>
    <col min="12" max="12" width="0.85546875" style="7" customWidth="1"/>
    <col min="13" max="13" width="20.5703125" style="7" customWidth="1"/>
    <col min="14" max="14" width="0.85546875" style="7" customWidth="1"/>
    <col min="15" max="15" width="20.5703125" style="7" customWidth="1"/>
    <col min="16" max="16" width="0.85546875" style="7" customWidth="1"/>
    <col min="17" max="17" width="20.5703125" style="7" customWidth="1"/>
    <col min="18" max="18" width="0.85546875" style="7" customWidth="1"/>
    <col min="19" max="19" width="20.5703125" style="7" customWidth="1"/>
    <col min="20" max="20" width="0.7109375" style="10" customWidth="1"/>
    <col min="21" max="21" width="9.140625" style="66"/>
    <col min="22" max="23" width="9.140625" style="10"/>
    <col min="24" max="24" width="16.42578125" style="10" bestFit="1" customWidth="1"/>
    <col min="25" max="25" width="15" style="10" bestFit="1" customWidth="1"/>
    <col min="26" max="16384" width="9.140625" style="10"/>
  </cols>
  <sheetData>
    <row r="1" spans="1:21" ht="21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21" customHeight="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1" ht="21" customHeight="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4" spans="1:21" ht="15.75" customHeight="1"/>
    <row r="5" spans="1:21" ht="21" customHeight="1">
      <c r="A5" s="110" t="s">
        <v>139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</row>
    <row r="6" spans="1:21" ht="21" customHeight="1">
      <c r="C6" s="108" t="s">
        <v>51</v>
      </c>
      <c r="D6" s="108"/>
      <c r="E6" s="108"/>
      <c r="F6" s="108"/>
      <c r="G6" s="108"/>
      <c r="H6" s="108"/>
      <c r="I6" s="108"/>
      <c r="J6" s="108"/>
      <c r="K6" s="108"/>
      <c r="M6" s="108" t="str">
        <f>'درآمد سرمایه گذاری در سهام'!M6:U6</f>
        <v>از ابتدای سال مالی تا پایان شهریور 1405</v>
      </c>
      <c r="N6" s="108"/>
      <c r="O6" s="108"/>
      <c r="P6" s="108"/>
      <c r="Q6" s="108"/>
      <c r="R6" s="108"/>
      <c r="S6" s="108"/>
      <c r="T6" s="108"/>
      <c r="U6" s="108"/>
    </row>
    <row r="7" spans="1:21" ht="21" customHeight="1">
      <c r="A7" s="107" t="s">
        <v>57</v>
      </c>
      <c r="C7" s="109" t="s">
        <v>58</v>
      </c>
      <c r="D7" s="28"/>
      <c r="E7" s="109" t="s">
        <v>54</v>
      </c>
      <c r="F7" s="28"/>
      <c r="G7" s="109" t="s">
        <v>55</v>
      </c>
      <c r="H7" s="28"/>
      <c r="I7" s="111" t="s">
        <v>11</v>
      </c>
      <c r="J7" s="111"/>
      <c r="K7" s="111"/>
      <c r="M7" s="109" t="s">
        <v>58</v>
      </c>
      <c r="N7" s="28"/>
      <c r="O7" s="109" t="s">
        <v>54</v>
      </c>
      <c r="P7" s="28"/>
      <c r="Q7" s="109" t="s">
        <v>55</v>
      </c>
      <c r="R7" s="28"/>
      <c r="S7" s="111" t="s">
        <v>11</v>
      </c>
      <c r="T7" s="111"/>
      <c r="U7" s="111"/>
    </row>
    <row r="8" spans="1:21" ht="63">
      <c r="A8" s="108"/>
      <c r="C8" s="108"/>
      <c r="E8" s="108"/>
      <c r="G8" s="108"/>
      <c r="I8" s="5" t="s">
        <v>38</v>
      </c>
      <c r="J8" s="64"/>
      <c r="K8" s="43" t="s">
        <v>44</v>
      </c>
      <c r="M8" s="108"/>
      <c r="O8" s="108"/>
      <c r="Q8" s="108"/>
      <c r="S8" s="5" t="s">
        <v>38</v>
      </c>
      <c r="T8" s="64"/>
      <c r="U8" s="43" t="s">
        <v>44</v>
      </c>
    </row>
    <row r="9" spans="1:21" ht="21" customHeight="1">
      <c r="A9" s="88"/>
      <c r="C9" s="8" t="s">
        <v>119</v>
      </c>
      <c r="E9" s="8" t="s">
        <v>119</v>
      </c>
      <c r="G9" s="8" t="s">
        <v>119</v>
      </c>
      <c r="I9" s="8" t="s">
        <v>119</v>
      </c>
      <c r="M9" s="8" t="s">
        <v>119</v>
      </c>
      <c r="O9" s="8" t="s">
        <v>119</v>
      </c>
      <c r="Q9" s="8" t="s">
        <v>119</v>
      </c>
      <c r="S9" s="8" t="s">
        <v>119</v>
      </c>
    </row>
    <row r="10" spans="1:21" ht="21" customHeight="1">
      <c r="A10" s="15" t="s">
        <v>198</v>
      </c>
      <c r="C10" s="13">
        <v>0</v>
      </c>
      <c r="D10" s="13"/>
      <c r="E10" s="13">
        <f>-765567435-9</f>
        <v>-765567444</v>
      </c>
      <c r="F10" s="13"/>
      <c r="G10" s="13">
        <v>1392161495</v>
      </c>
      <c r="H10" s="13"/>
      <c r="I10" s="13">
        <f>C10+E10+G10</f>
        <v>626594051</v>
      </c>
      <c r="J10" s="13"/>
      <c r="K10" s="62">
        <f>I10/درآمد!$K$15</f>
        <v>6.3002556123715428E-5</v>
      </c>
      <c r="L10" s="13"/>
      <c r="M10" s="13">
        <v>0</v>
      </c>
      <c r="N10" s="13"/>
      <c r="O10" s="13">
        <v>0</v>
      </c>
      <c r="P10" s="13"/>
      <c r="Q10" s="13">
        <f>1392161495</f>
        <v>1392161495</v>
      </c>
      <c r="R10" s="13"/>
      <c r="S10" s="13">
        <f>M10+O10+Q10</f>
        <v>1392161495</v>
      </c>
      <c r="U10" s="68">
        <f>S10/درآمد!$E$15</f>
        <v>2.9538552036844169E-5</v>
      </c>
    </row>
    <row r="11" spans="1:21" ht="21" customHeight="1">
      <c r="A11" s="22" t="s">
        <v>197</v>
      </c>
      <c r="C11" s="13">
        <v>0</v>
      </c>
      <c r="D11" s="13"/>
      <c r="E11" s="13">
        <v>-6933760001</v>
      </c>
      <c r="F11" s="13"/>
      <c r="G11" s="13">
        <v>15448922421</v>
      </c>
      <c r="H11" s="13"/>
      <c r="I11" s="13">
        <f t="shared" ref="I11:I52" si="0">C11+E11+G11</f>
        <v>8515162420</v>
      </c>
      <c r="J11" s="13"/>
      <c r="K11" s="62">
        <f>I11/درآمد!$K$15</f>
        <v>8.5617952709959985E-4</v>
      </c>
      <c r="L11" s="13"/>
      <c r="M11" s="13">
        <v>0</v>
      </c>
      <c r="N11" s="13"/>
      <c r="O11" s="13">
        <v>10475834474</v>
      </c>
      <c r="P11" s="13"/>
      <c r="Q11" s="13">
        <v>16856603066</v>
      </c>
      <c r="R11" s="13"/>
      <c r="S11" s="13">
        <f t="shared" ref="S11:S51" si="1">M11+O11+Q11</f>
        <v>27332437540</v>
      </c>
      <c r="U11" s="68">
        <f>S11/درآمد!$E$15</f>
        <v>5.7993316972833179E-4</v>
      </c>
    </row>
    <row r="12" spans="1:21" ht="21" customHeight="1">
      <c r="A12" s="22" t="s">
        <v>196</v>
      </c>
      <c r="C12" s="13">
        <v>0</v>
      </c>
      <c r="D12" s="13"/>
      <c r="E12" s="13">
        <v>-2171211732</v>
      </c>
      <c r="F12" s="13"/>
      <c r="G12" s="13">
        <v>8652284125</v>
      </c>
      <c r="H12" s="13"/>
      <c r="I12" s="13">
        <f t="shared" si="0"/>
        <v>6481072393</v>
      </c>
      <c r="J12" s="13"/>
      <c r="K12" s="62">
        <f>I12/درآمد!$K$15</f>
        <v>6.5165656541135144E-4</v>
      </c>
      <c r="L12" s="13"/>
      <c r="M12" s="13">
        <v>0</v>
      </c>
      <c r="N12" s="13"/>
      <c r="O12" s="13">
        <v>10065605944</v>
      </c>
      <c r="P12" s="13"/>
      <c r="Q12" s="13">
        <v>8652284125</v>
      </c>
      <c r="R12" s="13"/>
      <c r="S12" s="13">
        <f t="shared" si="1"/>
        <v>18717890069</v>
      </c>
      <c r="U12" s="68">
        <f>S12/درآمد!$E$15</f>
        <v>3.9715174698398421E-4</v>
      </c>
    </row>
    <row r="13" spans="1:21" ht="21" customHeight="1">
      <c r="A13" s="22" t="s">
        <v>195</v>
      </c>
      <c r="C13" s="13">
        <v>0</v>
      </c>
      <c r="D13" s="13"/>
      <c r="E13" s="13">
        <v>1754693016</v>
      </c>
      <c r="F13" s="13"/>
      <c r="G13" s="13">
        <v>3340273672</v>
      </c>
      <c r="H13" s="13"/>
      <c r="I13" s="13">
        <f t="shared" si="0"/>
        <v>5094966688</v>
      </c>
      <c r="J13" s="13"/>
      <c r="K13" s="62">
        <f>I13/درآمد!$K$15</f>
        <v>5.1228690121920824E-4</v>
      </c>
      <c r="L13" s="13"/>
      <c r="M13" s="13">
        <v>0</v>
      </c>
      <c r="N13" s="13"/>
      <c r="O13" s="13">
        <v>10288827756</v>
      </c>
      <c r="P13" s="13"/>
      <c r="Q13" s="13">
        <v>3340273672</v>
      </c>
      <c r="R13" s="13"/>
      <c r="S13" s="13">
        <f t="shared" si="1"/>
        <v>13629101428</v>
      </c>
      <c r="U13" s="68">
        <f>S13/درآمد!$E$15</f>
        <v>2.8917903791499794E-4</v>
      </c>
    </row>
    <row r="14" spans="1:21" ht="21" customHeight="1">
      <c r="A14" s="22" t="s">
        <v>219</v>
      </c>
      <c r="C14" s="13">
        <v>69402017316</v>
      </c>
      <c r="D14" s="13"/>
      <c r="E14" s="13">
        <v>-884002447418</v>
      </c>
      <c r="F14" s="13"/>
      <c r="G14" s="13">
        <v>48705794605</v>
      </c>
      <c r="H14" s="13"/>
      <c r="I14" s="13">
        <f t="shared" si="0"/>
        <v>-765894635497</v>
      </c>
      <c r="J14" s="13"/>
      <c r="K14" s="62">
        <f>I14/درآمد!$K$15</f>
        <v>-7.7008901825262169E-2</v>
      </c>
      <c r="L14" s="13"/>
      <c r="M14" s="13">
        <v>166681059044</v>
      </c>
      <c r="N14" s="13"/>
      <c r="O14" s="13">
        <v>0</v>
      </c>
      <c r="P14" s="13"/>
      <c r="Q14" s="13">
        <v>48705794605</v>
      </c>
      <c r="R14" s="13"/>
      <c r="S14" s="13">
        <f t="shared" si="1"/>
        <v>215386853649</v>
      </c>
      <c r="U14" s="68">
        <f>S14/درآمد!$E$15</f>
        <v>4.5700271178403234E-3</v>
      </c>
    </row>
    <row r="15" spans="1:21" ht="21" customHeight="1">
      <c r="A15" s="22" t="s">
        <v>199</v>
      </c>
      <c r="C15" s="13">
        <v>0</v>
      </c>
      <c r="D15" s="13"/>
      <c r="E15" s="13">
        <v>419876216</v>
      </c>
      <c r="F15" s="13"/>
      <c r="G15" s="13">
        <v>479800062</v>
      </c>
      <c r="H15" s="13"/>
      <c r="I15" s="13">
        <f t="shared" si="0"/>
        <v>899676278</v>
      </c>
      <c r="J15" s="13"/>
      <c r="K15" s="62">
        <f>I15/درآمد!$K$15</f>
        <v>9.046033090708423E-5</v>
      </c>
      <c r="L15" s="13"/>
      <c r="M15" s="13">
        <v>0</v>
      </c>
      <c r="N15" s="13"/>
      <c r="O15" s="13">
        <v>1510071745</v>
      </c>
      <c r="P15" s="13"/>
      <c r="Q15" s="13">
        <v>479800062</v>
      </c>
      <c r="R15" s="13"/>
      <c r="S15" s="13">
        <f t="shared" si="1"/>
        <v>1989871807</v>
      </c>
      <c r="U15" s="68">
        <f>S15/درآمد!$E$15</f>
        <v>4.2220627512556395E-5</v>
      </c>
    </row>
    <row r="16" spans="1:21" ht="21" customHeight="1">
      <c r="A16" s="22" t="s">
        <v>87</v>
      </c>
      <c r="C16" s="13">
        <v>7311285181</v>
      </c>
      <c r="D16" s="13"/>
      <c r="E16" s="13">
        <v>-35260816500</v>
      </c>
      <c r="F16" s="13"/>
      <c r="G16" s="13">
        <v>37179166500</v>
      </c>
      <c r="H16" s="13"/>
      <c r="I16" s="13">
        <f t="shared" si="0"/>
        <v>9229635181</v>
      </c>
      <c r="J16" s="13"/>
      <c r="K16" s="62">
        <f>I16/درآمد!$K$15</f>
        <v>9.2801808054888632E-4</v>
      </c>
      <c r="L16" s="13"/>
      <c r="M16" s="13">
        <v>422480351213</v>
      </c>
      <c r="N16" s="13"/>
      <c r="O16" s="13">
        <v>0</v>
      </c>
      <c r="P16" s="13"/>
      <c r="Q16" s="13">
        <v>37179166500</v>
      </c>
      <c r="R16" s="13"/>
      <c r="S16" s="13">
        <f t="shared" si="1"/>
        <v>459659517713</v>
      </c>
      <c r="U16" s="68">
        <f>S16/درآمد!$E$15</f>
        <v>9.7529465022275635E-3</v>
      </c>
    </row>
    <row r="17" spans="1:21" ht="21" customHeight="1">
      <c r="A17" s="15" t="s">
        <v>151</v>
      </c>
      <c r="C17" s="13">
        <v>67350770871</v>
      </c>
      <c r="D17" s="13"/>
      <c r="E17" s="13">
        <v>-163192323014</v>
      </c>
      <c r="F17" s="13"/>
      <c r="G17" s="13">
        <v>222369021</v>
      </c>
      <c r="H17" s="13"/>
      <c r="I17" s="13">
        <f t="shared" si="0"/>
        <v>-95619183122</v>
      </c>
      <c r="J17" s="13"/>
      <c r="K17" s="62">
        <f>I17/درآمد!$K$15</f>
        <v>-9.6142836682431704E-3</v>
      </c>
      <c r="L17" s="13"/>
      <c r="M17" s="13">
        <v>444671991857</v>
      </c>
      <c r="N17" s="13"/>
      <c r="O17" s="13">
        <v>32087296611</v>
      </c>
      <c r="P17" s="13"/>
      <c r="Q17" s="13">
        <v>222369021</v>
      </c>
      <c r="R17" s="13"/>
      <c r="S17" s="13">
        <f t="shared" si="1"/>
        <v>476981657489</v>
      </c>
      <c r="U17" s="68">
        <f>S17/درآمد!$E$15</f>
        <v>1.0120483550910888E-2</v>
      </c>
    </row>
    <row r="18" spans="1:21" ht="21" customHeight="1">
      <c r="A18" s="22" t="s">
        <v>26</v>
      </c>
      <c r="C18" s="13">
        <v>0</v>
      </c>
      <c r="D18" s="13"/>
      <c r="E18" s="13">
        <v>0</v>
      </c>
      <c r="F18" s="13"/>
      <c r="G18" s="13">
        <v>0</v>
      </c>
      <c r="H18" s="13"/>
      <c r="I18" s="13">
        <f t="shared" si="0"/>
        <v>0</v>
      </c>
      <c r="J18" s="13"/>
      <c r="K18" s="62">
        <f>I18/درآمد!$K$15</f>
        <v>0</v>
      </c>
      <c r="L18" s="13"/>
      <c r="M18" s="13">
        <v>48031023503</v>
      </c>
      <c r="N18" s="13"/>
      <c r="O18" s="13">
        <v>0</v>
      </c>
      <c r="P18" s="13"/>
      <c r="Q18" s="13">
        <v>33414590516</v>
      </c>
      <c r="R18" s="13"/>
      <c r="S18" s="13">
        <f t="shared" si="1"/>
        <v>81445614019</v>
      </c>
      <c r="U18" s="68">
        <f>S18/درآمد!$E$15</f>
        <v>1.7280936992679549E-3</v>
      </c>
    </row>
    <row r="19" spans="1:21" ht="21" customHeight="1">
      <c r="A19" s="15" t="s">
        <v>200</v>
      </c>
      <c r="C19" s="13">
        <v>0</v>
      </c>
      <c r="D19" s="13"/>
      <c r="E19" s="13">
        <v>0</v>
      </c>
      <c r="F19" s="13"/>
      <c r="G19" s="13">
        <v>0</v>
      </c>
      <c r="H19" s="13"/>
      <c r="I19" s="13">
        <f t="shared" si="0"/>
        <v>0</v>
      </c>
      <c r="J19" s="13"/>
      <c r="K19" s="62">
        <f>I19/درآمد!$K$15</f>
        <v>0</v>
      </c>
      <c r="L19" s="13"/>
      <c r="M19" s="13">
        <v>2936588634</v>
      </c>
      <c r="N19" s="13"/>
      <c r="O19" s="13">
        <v>0</v>
      </c>
      <c r="P19" s="13"/>
      <c r="Q19" s="13">
        <v>1130872765</v>
      </c>
      <c r="R19" s="13"/>
      <c r="S19" s="13">
        <f t="shared" si="1"/>
        <v>4067461399</v>
      </c>
      <c r="U19" s="68">
        <f>S19/درآمد!$E$15</f>
        <v>8.6302430158949694E-5</v>
      </c>
    </row>
    <row r="20" spans="1:21" ht="21" customHeight="1">
      <c r="A20" s="15" t="s">
        <v>95</v>
      </c>
      <c r="C20" s="13">
        <v>0</v>
      </c>
      <c r="D20" s="13"/>
      <c r="E20" s="13">
        <v>0</v>
      </c>
      <c r="F20" s="13"/>
      <c r="G20" s="13">
        <v>0</v>
      </c>
      <c r="H20" s="13"/>
      <c r="I20" s="13">
        <f t="shared" si="0"/>
        <v>0</v>
      </c>
      <c r="J20" s="13"/>
      <c r="K20" s="62">
        <f>I20/درآمد!$K$15</f>
        <v>0</v>
      </c>
      <c r="L20" s="13"/>
      <c r="M20" s="13">
        <v>56789258937</v>
      </c>
      <c r="N20" s="13"/>
      <c r="O20" s="13">
        <v>0</v>
      </c>
      <c r="P20" s="13"/>
      <c r="Q20" s="13">
        <v>2339212500</v>
      </c>
      <c r="R20" s="13"/>
      <c r="S20" s="13">
        <f t="shared" si="1"/>
        <v>59128471437</v>
      </c>
      <c r="U20" s="68">
        <f>S20/درآمد!$E$15</f>
        <v>1.2545738670935434E-3</v>
      </c>
    </row>
    <row r="21" spans="1:21" ht="21" customHeight="1">
      <c r="A21" s="15" t="s">
        <v>94</v>
      </c>
      <c r="C21" s="13">
        <v>0</v>
      </c>
      <c r="D21" s="13"/>
      <c r="E21" s="13">
        <v>0</v>
      </c>
      <c r="F21" s="13"/>
      <c r="G21" s="13">
        <v>0</v>
      </c>
      <c r="H21" s="13"/>
      <c r="I21" s="13">
        <f t="shared" si="0"/>
        <v>0</v>
      </c>
      <c r="J21" s="13"/>
      <c r="K21" s="62">
        <f>I21/درآمد!$K$15</f>
        <v>0</v>
      </c>
      <c r="L21" s="13"/>
      <c r="M21" s="13">
        <v>26187478355</v>
      </c>
      <c r="N21" s="13"/>
      <c r="O21" s="13">
        <v>0</v>
      </c>
      <c r="P21" s="13"/>
      <c r="Q21" s="13">
        <v>1078691250</v>
      </c>
      <c r="R21" s="13"/>
      <c r="S21" s="13">
        <f t="shared" si="1"/>
        <v>27266169605</v>
      </c>
      <c r="U21" s="68">
        <f>S21/درآمد!$E$15</f>
        <v>5.7852711241860005E-4</v>
      </c>
    </row>
    <row r="22" spans="1:21" ht="21" customHeight="1">
      <c r="A22" s="15" t="s">
        <v>96</v>
      </c>
      <c r="C22" s="13">
        <v>0</v>
      </c>
      <c r="D22" s="13"/>
      <c r="E22" s="13">
        <v>0</v>
      </c>
      <c r="F22" s="13"/>
      <c r="G22" s="13">
        <v>0</v>
      </c>
      <c r="H22" s="13"/>
      <c r="I22" s="13">
        <f t="shared" si="0"/>
        <v>0</v>
      </c>
      <c r="J22" s="13"/>
      <c r="K22" s="62">
        <f>I22/درآمد!$K$15</f>
        <v>0</v>
      </c>
      <c r="L22" s="13"/>
      <c r="M22" s="13">
        <v>8527629312</v>
      </c>
      <c r="N22" s="13"/>
      <c r="O22" s="13">
        <v>0</v>
      </c>
      <c r="P22" s="13"/>
      <c r="Q22" s="13">
        <v>351262500</v>
      </c>
      <c r="R22" s="13"/>
      <c r="S22" s="13">
        <f t="shared" si="1"/>
        <v>8878891812</v>
      </c>
      <c r="U22" s="68">
        <f>S22/درآمد!$E$15</f>
        <v>1.8839021820401061E-4</v>
      </c>
    </row>
    <row r="23" spans="1:21" ht="21" customHeight="1">
      <c r="A23" s="15" t="s">
        <v>171</v>
      </c>
      <c r="C23" s="13">
        <v>46176334281</v>
      </c>
      <c r="D23" s="13"/>
      <c r="E23" s="13">
        <v>-39026285512</v>
      </c>
      <c r="F23" s="13"/>
      <c r="G23" s="13">
        <v>0</v>
      </c>
      <c r="H23" s="13"/>
      <c r="I23" s="13">
        <f t="shared" si="0"/>
        <v>7150048769</v>
      </c>
      <c r="J23" s="13"/>
      <c r="K23" s="62">
        <f>I23/درآمد!$K$15</f>
        <v>7.1892056449834527E-4</v>
      </c>
      <c r="L23" s="13"/>
      <c r="M23" s="13">
        <v>335975915047</v>
      </c>
      <c r="N23" s="13"/>
      <c r="O23" s="13">
        <v>19864594145</v>
      </c>
      <c r="P23" s="13"/>
      <c r="Q23" s="13">
        <v>5032037500</v>
      </c>
      <c r="R23" s="13"/>
      <c r="S23" s="13">
        <f t="shared" si="1"/>
        <v>360872546692</v>
      </c>
      <c r="U23" s="68">
        <f>S23/درآمد!$E$15</f>
        <v>7.6569080077380815E-3</v>
      </c>
    </row>
    <row r="24" spans="1:21" ht="21" customHeight="1">
      <c r="A24" s="22" t="s">
        <v>239</v>
      </c>
      <c r="C24" s="13">
        <v>671468725950</v>
      </c>
      <c r="D24" s="13"/>
      <c r="E24" s="13">
        <v>-140603235396</v>
      </c>
      <c r="F24" s="13"/>
      <c r="G24" s="13">
        <v>0</v>
      </c>
      <c r="H24" s="13"/>
      <c r="I24" s="13">
        <f t="shared" si="0"/>
        <v>530865490554</v>
      </c>
      <c r="J24" s="13"/>
      <c r="K24" s="62">
        <f>I24/درآمد!$K$15</f>
        <v>5.3377274823140815E-2</v>
      </c>
      <c r="L24" s="13"/>
      <c r="M24" s="13">
        <v>1192387723874</v>
      </c>
      <c r="N24" s="13"/>
      <c r="O24" s="13">
        <v>-92564256239</v>
      </c>
      <c r="P24" s="13"/>
      <c r="Q24" s="13">
        <v>0</v>
      </c>
      <c r="R24" s="13"/>
      <c r="S24" s="13">
        <f t="shared" si="1"/>
        <v>1099823467635</v>
      </c>
      <c r="U24" s="68">
        <f>S24/درآمد!$E$15</f>
        <v>2.3335793186895208E-2</v>
      </c>
    </row>
    <row r="25" spans="1:21" ht="21" customHeight="1">
      <c r="A25" s="15" t="s">
        <v>238</v>
      </c>
      <c r="C25" s="13">
        <v>115444654449</v>
      </c>
      <c r="D25" s="13"/>
      <c r="E25" s="13">
        <v>14893616360</v>
      </c>
      <c r="F25" s="13"/>
      <c r="G25" s="13">
        <v>0</v>
      </c>
      <c r="H25" s="13"/>
      <c r="I25" s="13">
        <f t="shared" si="0"/>
        <v>130338270809</v>
      </c>
      <c r="J25" s="13"/>
      <c r="K25" s="62">
        <f>I25/درآمد!$K$15</f>
        <v>1.310520616754474E-2</v>
      </c>
      <c r="L25" s="13"/>
      <c r="M25" s="13">
        <v>205056891395</v>
      </c>
      <c r="N25" s="13"/>
      <c r="O25" s="13">
        <v>15331663900</v>
      </c>
      <c r="P25" s="13"/>
      <c r="Q25" s="13">
        <v>0</v>
      </c>
      <c r="R25" s="13"/>
      <c r="S25" s="13">
        <f t="shared" si="1"/>
        <v>220388555295</v>
      </c>
      <c r="U25" s="68">
        <f>S25/درآمد!$E$15</f>
        <v>4.6761520357279139E-3</v>
      </c>
    </row>
    <row r="26" spans="1:21" ht="21" customHeight="1">
      <c r="A26" s="22" t="s">
        <v>243</v>
      </c>
      <c r="C26" s="13">
        <v>393550806072</v>
      </c>
      <c r="D26" s="13"/>
      <c r="E26" s="13">
        <v>0</v>
      </c>
      <c r="F26" s="13"/>
      <c r="G26" s="13">
        <v>0</v>
      </c>
      <c r="H26" s="13"/>
      <c r="I26" s="13">
        <f t="shared" si="0"/>
        <v>393550806072</v>
      </c>
      <c r="J26" s="13"/>
      <c r="K26" s="62">
        <f>I26/درآمد!$K$15</f>
        <v>3.9570606691068995E-2</v>
      </c>
      <c r="L26" s="13"/>
      <c r="M26" s="13">
        <v>1154104115401</v>
      </c>
      <c r="N26" s="13"/>
      <c r="O26" s="13">
        <v>0</v>
      </c>
      <c r="P26" s="13"/>
      <c r="Q26" s="13">
        <v>0</v>
      </c>
      <c r="R26" s="13"/>
      <c r="S26" s="13">
        <f t="shared" si="1"/>
        <v>1154104115401</v>
      </c>
      <c r="U26" s="68">
        <f>S26/درآمد!$E$15</f>
        <v>2.4487507082436903E-2</v>
      </c>
    </row>
    <row r="27" spans="1:21" ht="21" customHeight="1">
      <c r="A27" s="22" t="s">
        <v>243</v>
      </c>
      <c r="C27" s="13">
        <v>78710161183</v>
      </c>
      <c r="D27" s="13"/>
      <c r="E27" s="13">
        <v>0</v>
      </c>
      <c r="F27" s="13"/>
      <c r="G27" s="13">
        <v>0</v>
      </c>
      <c r="H27" s="13"/>
      <c r="I27" s="13">
        <f t="shared" si="0"/>
        <v>78710161183</v>
      </c>
      <c r="J27" s="13"/>
      <c r="K27" s="62">
        <f>I27/درآمد!$K$15</f>
        <v>7.9141213350566036E-3</v>
      </c>
      <c r="L27" s="13"/>
      <c r="M27" s="13">
        <v>230820822990</v>
      </c>
      <c r="N27" s="13"/>
      <c r="O27" s="13">
        <v>0</v>
      </c>
      <c r="P27" s="13"/>
      <c r="Q27" s="13">
        <v>0</v>
      </c>
      <c r="R27" s="13"/>
      <c r="S27" s="13">
        <f t="shared" si="1"/>
        <v>230820822990</v>
      </c>
      <c r="U27" s="68">
        <f>S27/درآمد!$E$15</f>
        <v>4.8975014145735381E-3</v>
      </c>
    </row>
    <row r="28" spans="1:21" ht="21" customHeight="1">
      <c r="A28" s="15" t="s">
        <v>244</v>
      </c>
      <c r="C28" s="13">
        <v>818601926229</v>
      </c>
      <c r="D28" s="13"/>
      <c r="E28" s="13">
        <v>0</v>
      </c>
      <c r="F28" s="13"/>
      <c r="G28" s="13">
        <v>0</v>
      </c>
      <c r="H28" s="13"/>
      <c r="I28" s="13">
        <f t="shared" si="0"/>
        <v>818601926229</v>
      </c>
      <c r="J28" s="13"/>
      <c r="K28" s="62">
        <f>I28/درآمد!$K$15</f>
        <v>8.2308495776357335E-2</v>
      </c>
      <c r="L28" s="13"/>
      <c r="M28" s="13">
        <v>2426676574127</v>
      </c>
      <c r="N28" s="13"/>
      <c r="O28" s="13">
        <v>0</v>
      </c>
      <c r="P28" s="13"/>
      <c r="Q28" s="13">
        <v>0</v>
      </c>
      <c r="R28" s="13"/>
      <c r="S28" s="13">
        <f t="shared" si="1"/>
        <v>2426676574127</v>
      </c>
      <c r="U28" s="68">
        <f>S28/درآمد!$E$15</f>
        <v>5.1488647343633884E-2</v>
      </c>
    </row>
    <row r="29" spans="1:21" ht="21" customHeight="1">
      <c r="A29" s="15" t="s">
        <v>201</v>
      </c>
      <c r="C29" s="13">
        <v>60346374336</v>
      </c>
      <c r="D29" s="13"/>
      <c r="E29" s="13">
        <v>144171564062</v>
      </c>
      <c r="F29" s="13"/>
      <c r="G29" s="13">
        <v>0</v>
      </c>
      <c r="H29" s="13"/>
      <c r="I29" s="13">
        <f t="shared" si="0"/>
        <v>204517938398</v>
      </c>
      <c r="J29" s="13"/>
      <c r="K29" s="62">
        <f>I29/درآمد!$K$15</f>
        <v>2.0563797041581823E-2</v>
      </c>
      <c r="L29" s="13"/>
      <c r="M29" s="13">
        <v>222429114020</v>
      </c>
      <c r="N29" s="13"/>
      <c r="O29" s="13">
        <v>-56807185937</v>
      </c>
      <c r="P29" s="13"/>
      <c r="Q29" s="13">
        <v>0</v>
      </c>
      <c r="R29" s="13"/>
      <c r="S29" s="13">
        <f t="shared" si="1"/>
        <v>165621928083</v>
      </c>
      <c r="U29" s="68">
        <f>S29/درآمد!$E$15</f>
        <v>3.5141267436951764E-3</v>
      </c>
    </row>
    <row r="30" spans="1:21" ht="21" customHeight="1">
      <c r="A30" s="15" t="s">
        <v>202</v>
      </c>
      <c r="C30" s="13">
        <v>118009471513</v>
      </c>
      <c r="D30" s="13"/>
      <c r="E30" s="13">
        <v>339503040022</v>
      </c>
      <c r="F30" s="13"/>
      <c r="G30" s="13">
        <v>0</v>
      </c>
      <c r="H30" s="13"/>
      <c r="I30" s="13">
        <f t="shared" si="0"/>
        <v>457512511535</v>
      </c>
      <c r="J30" s="13"/>
      <c r="K30" s="62">
        <f>I30/درآمد!$K$15</f>
        <v>4.6001805537866244E-2</v>
      </c>
      <c r="L30" s="13"/>
      <c r="M30" s="13">
        <v>466570936203</v>
      </c>
      <c r="N30" s="13"/>
      <c r="O30" s="13">
        <v>-62454158509</v>
      </c>
      <c r="P30" s="13"/>
      <c r="Q30" s="13">
        <v>0</v>
      </c>
      <c r="R30" s="13"/>
      <c r="S30" s="13">
        <f t="shared" si="1"/>
        <v>404116777694</v>
      </c>
      <c r="U30" s="68">
        <f>S30/درآمد!$E$15</f>
        <v>8.574453832941276E-3</v>
      </c>
    </row>
    <row r="31" spans="1:21" ht="21" customHeight="1">
      <c r="A31" s="15" t="s">
        <v>180</v>
      </c>
      <c r="C31" s="13">
        <v>119513935680</v>
      </c>
      <c r="D31" s="13"/>
      <c r="E31" s="13">
        <v>311486537050</v>
      </c>
      <c r="F31" s="13"/>
      <c r="G31" s="13">
        <v>0</v>
      </c>
      <c r="H31" s="13"/>
      <c r="I31" s="13">
        <f t="shared" si="0"/>
        <v>431000472730</v>
      </c>
      <c r="J31" s="13"/>
      <c r="K31" s="62">
        <f>I31/درآمد!$K$15</f>
        <v>4.3336082475062807E-2</v>
      </c>
      <c r="L31" s="13"/>
      <c r="M31" s="13">
        <v>717514202601</v>
      </c>
      <c r="N31" s="13"/>
      <c r="O31" s="13">
        <v>-90470962949</v>
      </c>
      <c r="P31" s="13"/>
      <c r="Q31" s="13">
        <v>0</v>
      </c>
      <c r="R31" s="13"/>
      <c r="S31" s="13">
        <f t="shared" si="1"/>
        <v>627043239652</v>
      </c>
      <c r="U31" s="68">
        <f>S31/درآمد!$E$15</f>
        <v>1.330445456962732E-2</v>
      </c>
    </row>
    <row r="32" spans="1:21" ht="21" customHeight="1">
      <c r="A32" s="22" t="s">
        <v>181</v>
      </c>
      <c r="C32" s="13">
        <v>116640733545</v>
      </c>
      <c r="D32" s="13"/>
      <c r="E32" s="13">
        <v>0</v>
      </c>
      <c r="F32" s="13"/>
      <c r="G32" s="13">
        <v>0</v>
      </c>
      <c r="H32" s="13"/>
      <c r="I32" s="13">
        <f t="shared" si="0"/>
        <v>116640733545</v>
      </c>
      <c r="J32" s="13"/>
      <c r="K32" s="62">
        <f>I32/درآمد!$K$15</f>
        <v>1.1727951054996849E-2</v>
      </c>
      <c r="L32" s="13"/>
      <c r="M32" s="13">
        <v>1723819716571</v>
      </c>
      <c r="N32" s="13"/>
      <c r="O32" s="13">
        <v>-630887047967</v>
      </c>
      <c r="P32" s="13"/>
      <c r="Q32" s="13">
        <v>0</v>
      </c>
      <c r="R32" s="13"/>
      <c r="S32" s="13">
        <f t="shared" si="1"/>
        <v>1092932668604</v>
      </c>
      <c r="U32" s="68">
        <f>S32/درآمد!$E$15</f>
        <v>2.3189585849252511E-2</v>
      </c>
    </row>
    <row r="33" spans="1:21" ht="21" customHeight="1">
      <c r="A33" s="22" t="s">
        <v>168</v>
      </c>
      <c r="C33" s="13">
        <v>144882831588</v>
      </c>
      <c r="D33" s="13"/>
      <c r="E33" s="13">
        <v>499728125000</v>
      </c>
      <c r="F33" s="13"/>
      <c r="G33" s="13">
        <v>0</v>
      </c>
      <c r="H33" s="13"/>
      <c r="I33" s="13">
        <f t="shared" si="0"/>
        <v>644610956588</v>
      </c>
      <c r="J33" s="13"/>
      <c r="K33" s="62">
        <f>I33/درآمد!$K$15</f>
        <v>6.4814113548609747E-2</v>
      </c>
      <c r="L33" s="13"/>
      <c r="M33" s="13">
        <v>994247778004</v>
      </c>
      <c r="N33" s="13"/>
      <c r="O33" s="13">
        <v>0</v>
      </c>
      <c r="P33" s="13"/>
      <c r="Q33" s="13">
        <v>0</v>
      </c>
      <c r="R33" s="13"/>
      <c r="S33" s="13">
        <f t="shared" si="1"/>
        <v>994247778004</v>
      </c>
      <c r="U33" s="68">
        <f>S33/درآمد!$E$15</f>
        <v>2.1095713272897155E-2</v>
      </c>
    </row>
    <row r="34" spans="1:21" ht="21" customHeight="1">
      <c r="A34" s="22" t="s">
        <v>169</v>
      </c>
      <c r="C34" s="13">
        <v>144905101636</v>
      </c>
      <c r="D34" s="13"/>
      <c r="E34" s="13">
        <v>363232384937</v>
      </c>
      <c r="F34" s="13"/>
      <c r="G34" s="13">
        <v>0</v>
      </c>
      <c r="H34" s="13"/>
      <c r="I34" s="13">
        <f t="shared" si="0"/>
        <v>508137486573</v>
      </c>
      <c r="J34" s="13"/>
      <c r="K34" s="62">
        <f>I34/درآمد!$K$15</f>
        <v>5.1092027550033552E-2</v>
      </c>
      <c r="L34" s="13"/>
      <c r="M34" s="13">
        <v>1008352607195</v>
      </c>
      <c r="N34" s="13"/>
      <c r="O34" s="13">
        <v>363232384937</v>
      </c>
      <c r="P34" s="13"/>
      <c r="Q34" s="13">
        <v>0</v>
      </c>
      <c r="R34" s="13"/>
      <c r="S34" s="13">
        <f t="shared" si="1"/>
        <v>1371584992132</v>
      </c>
      <c r="U34" s="68">
        <f>S34/درآمد!$E$15</f>
        <v>2.9101964684812364E-2</v>
      </c>
    </row>
    <row r="35" spans="1:21" ht="21" customHeight="1">
      <c r="A35" s="22" t="s">
        <v>241</v>
      </c>
      <c r="C35" s="13">
        <v>24422917875</v>
      </c>
      <c r="D35" s="13"/>
      <c r="E35" s="13">
        <v>-6320658232</v>
      </c>
      <c r="F35" s="13"/>
      <c r="G35" s="13">
        <v>0</v>
      </c>
      <c r="H35" s="13"/>
      <c r="I35" s="13">
        <f t="shared" si="0"/>
        <v>18102259643</v>
      </c>
      <c r="J35" s="13"/>
      <c r="K35" s="62">
        <f>I35/درآمد!$K$15</f>
        <v>1.8201395741054944E-3</v>
      </c>
      <c r="L35" s="13"/>
      <c r="M35" s="13">
        <v>24422917875</v>
      </c>
      <c r="N35" s="13"/>
      <c r="O35" s="13">
        <v>-6320658232</v>
      </c>
      <c r="P35" s="13"/>
      <c r="Q35" s="13">
        <v>0</v>
      </c>
      <c r="R35" s="13"/>
      <c r="S35" s="13">
        <f t="shared" si="1"/>
        <v>18102259643</v>
      </c>
      <c r="U35" s="68">
        <f>S35/درآمد!$E$15</f>
        <v>3.8408944678449081E-4</v>
      </c>
    </row>
    <row r="36" spans="1:21" ht="21" customHeight="1">
      <c r="A36" s="22" t="s">
        <v>242</v>
      </c>
      <c r="C36" s="13">
        <v>123718712400</v>
      </c>
      <c r="D36" s="13"/>
      <c r="E36" s="13">
        <v>-9585337499</v>
      </c>
      <c r="F36" s="13"/>
      <c r="G36" s="13">
        <v>0</v>
      </c>
      <c r="H36" s="13"/>
      <c r="I36" s="13">
        <f t="shared" si="0"/>
        <v>114133374901</v>
      </c>
      <c r="J36" s="13"/>
      <c r="K36" s="62">
        <f>I36/درآمد!$K$15</f>
        <v>1.1475842048473753E-2</v>
      </c>
      <c r="L36" s="13"/>
      <c r="M36" s="13">
        <v>123718712400</v>
      </c>
      <c r="N36" s="13"/>
      <c r="O36" s="13">
        <v>-9585337499</v>
      </c>
      <c r="P36" s="13"/>
      <c r="Q36" s="13">
        <v>0</v>
      </c>
      <c r="R36" s="13"/>
      <c r="S36" s="13">
        <f t="shared" si="1"/>
        <v>114133374901</v>
      </c>
      <c r="U36" s="68">
        <f>S36/درآمد!$E$15</f>
        <v>2.4216548480633223E-3</v>
      </c>
    </row>
    <row r="37" spans="1:21" ht="21" customHeight="1">
      <c r="A37" s="22" t="s">
        <v>152</v>
      </c>
      <c r="C37" s="13">
        <v>100692635425</v>
      </c>
      <c r="D37" s="13"/>
      <c r="E37" s="13">
        <v>132115576513</v>
      </c>
      <c r="F37" s="13"/>
      <c r="G37" s="13">
        <v>0</v>
      </c>
      <c r="H37" s="13"/>
      <c r="I37" s="13">
        <f t="shared" si="0"/>
        <v>232808211938</v>
      </c>
      <c r="J37" s="13"/>
      <c r="K37" s="62">
        <f>I37/درآمد!$K$15</f>
        <v>2.340831741903289E-2</v>
      </c>
      <c r="L37" s="13"/>
      <c r="M37" s="13">
        <v>650297215814</v>
      </c>
      <c r="N37" s="13"/>
      <c r="O37" s="13">
        <v>-84789178320</v>
      </c>
      <c r="P37" s="13"/>
      <c r="Q37" s="13">
        <v>0</v>
      </c>
      <c r="R37" s="13"/>
      <c r="S37" s="13">
        <f t="shared" si="1"/>
        <v>565508037494</v>
      </c>
      <c r="U37" s="68">
        <f>S37/درآمد!$E$15</f>
        <v>1.1998815261565716E-2</v>
      </c>
    </row>
    <row r="38" spans="1:21" ht="21" customHeight="1">
      <c r="A38" s="15" t="s">
        <v>245</v>
      </c>
      <c r="C38" s="13">
        <v>151440438333</v>
      </c>
      <c r="D38" s="13"/>
      <c r="E38" s="13">
        <v>0</v>
      </c>
      <c r="F38" s="13"/>
      <c r="G38" s="13">
        <v>0</v>
      </c>
      <c r="H38" s="13"/>
      <c r="I38" s="13">
        <f t="shared" si="0"/>
        <v>151440438333</v>
      </c>
      <c r="J38" s="13"/>
      <c r="K38" s="62">
        <f>I38/درآمد!$K$15</f>
        <v>1.5226979413941003E-2</v>
      </c>
      <c r="L38" s="13"/>
      <c r="M38" s="13">
        <v>976227342292</v>
      </c>
      <c r="N38" s="13"/>
      <c r="O38" s="13">
        <v>0</v>
      </c>
      <c r="P38" s="13"/>
      <c r="Q38" s="13">
        <v>0</v>
      </c>
      <c r="R38" s="13"/>
      <c r="S38" s="13">
        <f t="shared" si="1"/>
        <v>976227342292</v>
      </c>
      <c r="U38" s="68">
        <f>S38/درآمد!$E$15</f>
        <v>2.0713359946851802E-2</v>
      </c>
    </row>
    <row r="39" spans="1:21" ht="21" customHeight="1">
      <c r="A39" s="15" t="s">
        <v>243</v>
      </c>
      <c r="C39" s="13">
        <v>152345198493</v>
      </c>
      <c r="D39" s="13"/>
      <c r="E39" s="13">
        <v>0</v>
      </c>
      <c r="F39" s="13"/>
      <c r="G39" s="13">
        <v>0</v>
      </c>
      <c r="H39" s="13"/>
      <c r="I39" s="13">
        <f t="shared" si="0"/>
        <v>152345198493</v>
      </c>
      <c r="J39" s="13"/>
      <c r="K39" s="62">
        <f>I39/درآمد!$K$15</f>
        <v>1.5317950917210034E-2</v>
      </c>
      <c r="L39" s="13"/>
      <c r="M39" s="13">
        <v>975913690623</v>
      </c>
      <c r="N39" s="13"/>
      <c r="O39" s="13">
        <v>0</v>
      </c>
      <c r="P39" s="13"/>
      <c r="Q39" s="13">
        <v>0</v>
      </c>
      <c r="R39" s="13"/>
      <c r="S39" s="13">
        <f t="shared" si="1"/>
        <v>975913690623</v>
      </c>
      <c r="U39" s="68">
        <f>S39/درآمد!$E$15</f>
        <v>2.0706704960214494E-2</v>
      </c>
    </row>
    <row r="40" spans="1:21" ht="21" customHeight="1">
      <c r="A40" s="15" t="s">
        <v>240</v>
      </c>
      <c r="C40" s="13">
        <v>10738729788</v>
      </c>
      <c r="D40" s="13"/>
      <c r="E40" s="13">
        <v>86865111438</v>
      </c>
      <c r="F40" s="13"/>
      <c r="G40" s="13">
        <v>0</v>
      </c>
      <c r="H40" s="13"/>
      <c r="I40" s="13">
        <f t="shared" si="0"/>
        <v>97603841226</v>
      </c>
      <c r="J40" s="13"/>
      <c r="K40" s="62">
        <f>I40/درآمد!$K$15</f>
        <v>9.8138363664918918E-3</v>
      </c>
      <c r="L40" s="13"/>
      <c r="M40" s="13">
        <v>10738729788</v>
      </c>
      <c r="N40" s="13"/>
      <c r="O40" s="13">
        <v>86865111438</v>
      </c>
      <c r="P40" s="13"/>
      <c r="Q40" s="13">
        <v>0</v>
      </c>
      <c r="R40" s="13"/>
      <c r="S40" s="13">
        <f t="shared" si="1"/>
        <v>97603841226</v>
      </c>
      <c r="U40" s="68">
        <f>S40/درآمد!$E$15</f>
        <v>2.0709351274293629E-3</v>
      </c>
    </row>
    <row r="41" spans="1:21" ht="21" customHeight="1">
      <c r="A41" s="22" t="s">
        <v>146</v>
      </c>
      <c r="C41" s="13">
        <v>58974861760</v>
      </c>
      <c r="D41" s="13"/>
      <c r="E41" s="13">
        <v>-31918634799</v>
      </c>
      <c r="F41" s="13"/>
      <c r="G41" s="13">
        <v>0</v>
      </c>
      <c r="H41" s="13"/>
      <c r="I41" s="13">
        <f t="shared" si="0"/>
        <v>27056226961</v>
      </c>
      <c r="J41" s="13"/>
      <c r="K41" s="62">
        <f>I41/درآمد!$K$15</f>
        <v>2.7204399002606957E-3</v>
      </c>
      <c r="L41" s="13"/>
      <c r="M41" s="13">
        <v>429850623039</v>
      </c>
      <c r="N41" s="13"/>
      <c r="O41" s="13">
        <v>-89551279999</v>
      </c>
      <c r="P41" s="13"/>
      <c r="Q41" s="13">
        <v>0</v>
      </c>
      <c r="R41" s="13"/>
      <c r="S41" s="13">
        <f t="shared" si="1"/>
        <v>340299343040</v>
      </c>
      <c r="U41" s="68">
        <f>S41/درآمد!$E$15</f>
        <v>7.2203906576879754E-3</v>
      </c>
    </row>
    <row r="42" spans="1:21" ht="21" customHeight="1">
      <c r="A42" s="22" t="s">
        <v>113</v>
      </c>
      <c r="C42" s="13">
        <v>57569903192</v>
      </c>
      <c r="D42" s="13"/>
      <c r="E42" s="13">
        <v>0</v>
      </c>
      <c r="F42" s="13"/>
      <c r="G42" s="13">
        <v>0</v>
      </c>
      <c r="H42" s="13"/>
      <c r="I42" s="13">
        <f t="shared" si="0"/>
        <v>57569903192</v>
      </c>
      <c r="J42" s="13"/>
      <c r="K42" s="62">
        <f>I42/درآمد!$K$15</f>
        <v>5.788518181911121E-3</v>
      </c>
      <c r="L42" s="13"/>
      <c r="M42" s="13">
        <v>388327162262</v>
      </c>
      <c r="N42" s="13"/>
      <c r="O42" s="13">
        <v>0</v>
      </c>
      <c r="P42" s="13"/>
      <c r="Q42" s="13">
        <v>0</v>
      </c>
      <c r="R42" s="13"/>
      <c r="S42" s="13">
        <f t="shared" si="1"/>
        <v>388327162262</v>
      </c>
      <c r="U42" s="68">
        <f>S42/درآمد!$E$15</f>
        <v>8.2394335218961903E-3</v>
      </c>
    </row>
    <row r="43" spans="1:21" ht="21" customHeight="1">
      <c r="A43" s="15" t="s">
        <v>107</v>
      </c>
      <c r="C43" s="13">
        <v>14137534240</v>
      </c>
      <c r="D43" s="13"/>
      <c r="E43" s="13">
        <v>0</v>
      </c>
      <c r="F43" s="13"/>
      <c r="G43" s="13">
        <v>0</v>
      </c>
      <c r="H43" s="13"/>
      <c r="I43" s="13">
        <f t="shared" si="0"/>
        <v>14137534240</v>
      </c>
      <c r="J43" s="13"/>
      <c r="K43" s="62">
        <f>I43/درآمد!$K$15</f>
        <v>1.4214957722389046E-3</v>
      </c>
      <c r="L43" s="13"/>
      <c r="M43" s="13">
        <v>95605308175</v>
      </c>
      <c r="N43" s="13"/>
      <c r="O43" s="13">
        <v>0</v>
      </c>
      <c r="P43" s="13"/>
      <c r="Q43" s="13">
        <v>0</v>
      </c>
      <c r="R43" s="13"/>
      <c r="S43" s="13">
        <f t="shared" si="1"/>
        <v>95605308175</v>
      </c>
      <c r="U43" s="68">
        <f>S43/درآمد!$E$15</f>
        <v>2.0285307276981979E-3</v>
      </c>
    </row>
    <row r="44" spans="1:21" ht="21" customHeight="1">
      <c r="A44" s="15" t="s">
        <v>108</v>
      </c>
      <c r="C44" s="13">
        <v>53101919790</v>
      </c>
      <c r="D44" s="13"/>
      <c r="E44" s="13">
        <v>77744703319</v>
      </c>
      <c r="F44" s="13"/>
      <c r="G44" s="13">
        <v>0</v>
      </c>
      <c r="H44" s="13"/>
      <c r="I44" s="13">
        <f t="shared" si="0"/>
        <v>130846623109</v>
      </c>
      <c r="J44" s="13"/>
      <c r="K44" s="62">
        <f>I44/درآمد!$K$15</f>
        <v>1.3156319794078948E-2</v>
      </c>
      <c r="L44" s="13"/>
      <c r="M44" s="13">
        <v>366108515280</v>
      </c>
      <c r="N44" s="13"/>
      <c r="O44" s="13">
        <v>173515599562</v>
      </c>
      <c r="P44" s="13"/>
      <c r="Q44" s="13">
        <v>0</v>
      </c>
      <c r="R44" s="13"/>
      <c r="S44" s="13">
        <f t="shared" si="1"/>
        <v>539624114842</v>
      </c>
      <c r="U44" s="68">
        <f>S44/درآمد!$E$15</f>
        <v>1.1449616336785979E-2</v>
      </c>
    </row>
    <row r="45" spans="1:21" ht="21" customHeight="1">
      <c r="A45" s="15" t="s">
        <v>102</v>
      </c>
      <c r="C45" s="13">
        <v>41503204755</v>
      </c>
      <c r="D45" s="13"/>
      <c r="E45" s="13">
        <v>82105330937</v>
      </c>
      <c r="F45" s="13"/>
      <c r="G45" s="13">
        <v>0</v>
      </c>
      <c r="H45" s="13"/>
      <c r="I45" s="13">
        <f t="shared" si="0"/>
        <v>123608535692</v>
      </c>
      <c r="J45" s="13"/>
      <c r="K45" s="62">
        <f>I45/درآمد!$K$15</f>
        <v>1.2428547150865804E-2</v>
      </c>
      <c r="L45" s="13"/>
      <c r="M45" s="13">
        <v>281838850215</v>
      </c>
      <c r="N45" s="13"/>
      <c r="O45" s="13">
        <v>129469512652</v>
      </c>
      <c r="P45" s="13"/>
      <c r="Q45" s="13">
        <v>0</v>
      </c>
      <c r="R45" s="13"/>
      <c r="S45" s="13">
        <f t="shared" si="1"/>
        <v>411308362867</v>
      </c>
      <c r="U45" s="68">
        <f>S45/درآمد!$E$15</f>
        <v>8.7270431795242725E-3</v>
      </c>
    </row>
    <row r="46" spans="1:21" ht="21" customHeight="1">
      <c r="A46" s="15" t="s">
        <v>83</v>
      </c>
      <c r="C46" s="13">
        <v>43372351666</v>
      </c>
      <c r="D46" s="13"/>
      <c r="E46" s="13">
        <v>0</v>
      </c>
      <c r="F46" s="13"/>
      <c r="G46" s="13">
        <v>0</v>
      </c>
      <c r="H46" s="13"/>
      <c r="I46" s="13">
        <f t="shared" si="0"/>
        <v>43372351666</v>
      </c>
      <c r="J46" s="13"/>
      <c r="K46" s="62">
        <f>I46/درآمد!$K$15</f>
        <v>4.3609878129128414E-3</v>
      </c>
      <c r="L46" s="13"/>
      <c r="M46" s="13">
        <v>290680460236</v>
      </c>
      <c r="N46" s="13"/>
      <c r="O46" s="13">
        <v>0</v>
      </c>
      <c r="P46" s="13"/>
      <c r="Q46" s="13">
        <v>0</v>
      </c>
      <c r="R46" s="13"/>
      <c r="S46" s="13">
        <f t="shared" si="1"/>
        <v>290680460236</v>
      </c>
      <c r="U46" s="68">
        <f>S46/درآمد!$E$15</f>
        <v>6.1675889841895813E-3</v>
      </c>
    </row>
    <row r="47" spans="1:21" ht="21" customHeight="1">
      <c r="A47" s="15" t="s">
        <v>28</v>
      </c>
      <c r="C47" s="13">
        <v>12358061168</v>
      </c>
      <c r="D47" s="13"/>
      <c r="E47" s="13">
        <v>0</v>
      </c>
      <c r="F47" s="13"/>
      <c r="G47" s="13">
        <v>0</v>
      </c>
      <c r="H47" s="13"/>
      <c r="I47" s="13">
        <f t="shared" si="0"/>
        <v>12358061168</v>
      </c>
      <c r="J47" s="13"/>
      <c r="K47" s="62">
        <f>I47/درآمد!$K$15</f>
        <v>1.242573945722361E-3</v>
      </c>
      <c r="L47" s="13"/>
      <c r="M47" s="13">
        <v>86831339461</v>
      </c>
      <c r="N47" s="13"/>
      <c r="O47" s="13">
        <v>0</v>
      </c>
      <c r="P47" s="13"/>
      <c r="Q47" s="13">
        <v>0</v>
      </c>
      <c r="R47" s="13"/>
      <c r="S47" s="13">
        <f t="shared" si="1"/>
        <v>86831339461</v>
      </c>
      <c r="U47" s="68">
        <f>S47/درآمد!$E$15</f>
        <v>1.8423667428739143E-3</v>
      </c>
    </row>
    <row r="48" spans="1:21" ht="21" customHeight="1">
      <c r="A48" s="15" t="s">
        <v>86</v>
      </c>
      <c r="C48" s="13">
        <v>41273758991</v>
      </c>
      <c r="D48" s="13"/>
      <c r="E48" s="13">
        <v>11955764242</v>
      </c>
      <c r="F48" s="13"/>
      <c r="G48" s="13">
        <v>0</v>
      </c>
      <c r="H48" s="13"/>
      <c r="I48" s="13">
        <f t="shared" si="0"/>
        <v>53229523233</v>
      </c>
      <c r="J48" s="13"/>
      <c r="K48" s="62">
        <f>I48/درآمد!$K$15</f>
        <v>5.3521031991503815E-3</v>
      </c>
      <c r="L48" s="13"/>
      <c r="M48" s="13">
        <v>288160884376</v>
      </c>
      <c r="N48" s="13"/>
      <c r="O48" s="13">
        <v>11955764242</v>
      </c>
      <c r="P48" s="13"/>
      <c r="Q48" s="13">
        <v>0</v>
      </c>
      <c r="R48" s="13"/>
      <c r="S48" s="13">
        <f t="shared" si="1"/>
        <v>300116648618</v>
      </c>
      <c r="U48" s="68">
        <f>S48/درآمد!$E$15</f>
        <v>6.3678037886876551E-3</v>
      </c>
    </row>
    <row r="49" spans="1:21" ht="21" customHeight="1">
      <c r="A49" s="15" t="s">
        <v>220</v>
      </c>
      <c r="C49" s="13">
        <v>0</v>
      </c>
      <c r="D49" s="13"/>
      <c r="E49" s="13">
        <v>463570986</v>
      </c>
      <c r="F49" s="13"/>
      <c r="G49" s="13">
        <v>0</v>
      </c>
      <c r="H49" s="13"/>
      <c r="I49" s="13">
        <f t="shared" si="0"/>
        <v>463570986</v>
      </c>
      <c r="J49" s="13"/>
      <c r="K49" s="62">
        <f>I49/درآمد!$K$15</f>
        <v>4.6610970876886132E-5</v>
      </c>
      <c r="L49" s="13"/>
      <c r="M49" s="13">
        <v>0</v>
      </c>
      <c r="N49" s="13"/>
      <c r="O49" s="13">
        <v>1205437216</v>
      </c>
      <c r="P49" s="13"/>
      <c r="Q49" s="13">
        <v>0</v>
      </c>
      <c r="R49" s="13"/>
      <c r="S49" s="13">
        <f t="shared" si="1"/>
        <v>1205437216</v>
      </c>
      <c r="U49" s="68">
        <f>S49/درآمد!$E$15</f>
        <v>2.5576680622074356E-5</v>
      </c>
    </row>
    <row r="50" spans="1:21" ht="21" customHeight="1">
      <c r="A50" s="22" t="s">
        <v>170</v>
      </c>
      <c r="C50" s="13">
        <v>0</v>
      </c>
      <c r="D50" s="13"/>
      <c r="E50" s="13">
        <v>-421400889815</v>
      </c>
      <c r="F50" s="13"/>
      <c r="G50" s="13">
        <v>0</v>
      </c>
      <c r="H50" s="13"/>
      <c r="I50" s="13">
        <f t="shared" si="0"/>
        <v>-421400889815</v>
      </c>
      <c r="J50" s="13"/>
      <c r="K50" s="62">
        <f>I50/درآمد!$K$15</f>
        <v>-4.2370867021131617E-2</v>
      </c>
      <c r="L50" s="13"/>
      <c r="M50" s="13">
        <v>0</v>
      </c>
      <c r="N50" s="13"/>
      <c r="O50" s="13">
        <v>1955336909621</v>
      </c>
      <c r="P50" s="13"/>
      <c r="Q50" s="13">
        <v>0</v>
      </c>
      <c r="R50" s="13"/>
      <c r="S50" s="13">
        <f t="shared" si="1"/>
        <v>1955336909621</v>
      </c>
      <c r="U50" s="68">
        <f>S50/درآمد!$E$15</f>
        <v>4.148787426016403E-2</v>
      </c>
    </row>
    <row r="51" spans="1:21" ht="21" customHeight="1">
      <c r="A51" s="22" t="s">
        <v>255</v>
      </c>
      <c r="C51" s="13">
        <v>0</v>
      </c>
      <c r="D51" s="13"/>
      <c r="E51" s="13">
        <v>0</v>
      </c>
      <c r="F51" s="13"/>
      <c r="G51" s="13">
        <v>0</v>
      </c>
      <c r="H51" s="13"/>
      <c r="I51" s="13">
        <f>C51+E51+G51</f>
        <v>0</v>
      </c>
      <c r="J51" s="13"/>
      <c r="K51" s="62">
        <f>I51/درآمد!$K$15</f>
        <v>0</v>
      </c>
      <c r="L51" s="13"/>
      <c r="M51" s="13">
        <v>1290580000000</v>
      </c>
      <c r="N51" s="13"/>
      <c r="O51" s="13"/>
      <c r="P51" s="13"/>
      <c r="Q51" s="13"/>
      <c r="R51" s="13"/>
      <c r="S51" s="13">
        <f t="shared" si="1"/>
        <v>1290580000000</v>
      </c>
      <c r="U51" s="68">
        <f>S51/درآمد!$E$15</f>
        <v>2.7383219996118591E-2</v>
      </c>
    </row>
    <row r="52" spans="1:21" ht="21" customHeight="1">
      <c r="A52" s="15" t="s">
        <v>179</v>
      </c>
      <c r="C52" s="13">
        <v>0</v>
      </c>
      <c r="D52" s="13"/>
      <c r="E52" s="13">
        <v>140035074339</v>
      </c>
      <c r="F52" s="13"/>
      <c r="G52" s="13">
        <v>0</v>
      </c>
      <c r="H52" s="13"/>
      <c r="I52" s="13">
        <f t="shared" si="0"/>
        <v>140035074339</v>
      </c>
      <c r="J52" s="13"/>
      <c r="K52" s="62">
        <f>I52/درآمد!$K$15</f>
        <v>1.408019692534794E-2</v>
      </c>
      <c r="L52" s="13"/>
      <c r="M52" s="13">
        <v>328872470160</v>
      </c>
      <c r="N52" s="13"/>
      <c r="O52" s="13">
        <v>845619975591</v>
      </c>
      <c r="P52" s="13"/>
      <c r="Q52" s="13">
        <v>0</v>
      </c>
      <c r="R52" s="13"/>
      <c r="S52" s="13">
        <f t="shared" ref="S11:S52" si="2">M52+O52+Q52</f>
        <v>1174492445751</v>
      </c>
      <c r="U52" s="68">
        <f>S52/درآمد!$E$15</f>
        <v>2.4920101834662717E-2</v>
      </c>
    </row>
    <row r="53" spans="1:21" ht="21" customHeight="1">
      <c r="A53" s="73" t="s">
        <v>142</v>
      </c>
      <c r="C53" s="32">
        <f>SUM(C10:C52)</f>
        <v>3857965357706</v>
      </c>
      <c r="D53" s="13"/>
      <c r="E53" s="32">
        <f>SUM(E10:E52)</f>
        <v>465293801075</v>
      </c>
      <c r="F53" s="13"/>
      <c r="G53" s="32">
        <f>SUM(G10:G52)</f>
        <v>115420771901</v>
      </c>
      <c r="H53" s="13"/>
      <c r="I53" s="32">
        <f>SUM(I10:I52)</f>
        <v>4438679930682</v>
      </c>
      <c r="J53" s="13"/>
      <c r="K53" s="47">
        <f>SUM(K10:K52)</f>
        <v>0.44629881340511168</v>
      </c>
      <c r="L53" s="13"/>
      <c r="M53" s="32">
        <f>SUM(M10:M52)</f>
        <v>18462436000279</v>
      </c>
      <c r="N53" s="13"/>
      <c r="O53" s="32">
        <f>SUM(O10:O52)</f>
        <v>2543394524183</v>
      </c>
      <c r="P53" s="13"/>
      <c r="Q53" s="32">
        <f>SUM(Q10:Q52)</f>
        <v>160175119577</v>
      </c>
      <c r="R53" s="13"/>
      <c r="S53" s="32">
        <f>SUM(S10:S52)</f>
        <v>21166005644039</v>
      </c>
      <c r="U53" s="47">
        <f>SUM(U10:U52)</f>
        <v>0.4490952819583503</v>
      </c>
    </row>
    <row r="58" spans="1:21" ht="21" customHeight="1">
      <c r="Q58" s="86"/>
    </row>
    <row r="59" spans="1:21" ht="21" customHeight="1">
      <c r="E59" s="69"/>
      <c r="Q59" s="69"/>
    </row>
  </sheetData>
  <sortState xmlns:xlrd2="http://schemas.microsoft.com/office/spreadsheetml/2017/richdata2" ref="A9:U52">
    <sortCondition descending="1" ref="E9:E52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/>
    <pageSetUpPr fitToPage="1"/>
  </sheetPr>
  <dimension ref="A1:M20"/>
  <sheetViews>
    <sheetView rightToLeft="1" view="pageBreakPreview" zoomScale="115" zoomScaleNormal="85" zoomScaleSheetLayoutView="115" workbookViewId="0">
      <selection activeCell="A3" sqref="A3:I12"/>
    </sheetView>
  </sheetViews>
  <sheetFormatPr defaultRowHeight="18.75"/>
  <cols>
    <col min="1" max="1" width="20.140625" style="10" customWidth="1"/>
    <col min="2" max="2" width="0.85546875" style="10" customWidth="1"/>
    <col min="3" max="3" width="20.28515625" style="10" customWidth="1"/>
    <col min="4" max="4" width="0.85546875" style="10" customWidth="1"/>
    <col min="5" max="5" width="21.85546875" style="10" bestFit="1" customWidth="1"/>
    <col min="6" max="6" width="0.85546875" style="10" customWidth="1"/>
    <col min="7" max="7" width="20.28515625" style="10" customWidth="1"/>
    <col min="8" max="8" width="0.85546875" style="10" customWidth="1"/>
    <col min="9" max="9" width="14.7109375" style="10" customWidth="1"/>
    <col min="10" max="10" width="1.140625" style="10" customWidth="1"/>
    <col min="11" max="11" width="21.7109375" style="10" bestFit="1" customWidth="1"/>
    <col min="12" max="12" width="23.28515625" style="10" bestFit="1" customWidth="1"/>
    <col min="13" max="13" width="15" style="10" bestFit="1" customWidth="1"/>
    <col min="14" max="16384" width="9.140625" style="10"/>
  </cols>
  <sheetData>
    <row r="1" spans="1:13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</row>
    <row r="2" spans="1:13" ht="21">
      <c r="A2" s="101" t="s">
        <v>41</v>
      </c>
      <c r="B2" s="101"/>
      <c r="C2" s="101"/>
      <c r="D2" s="101"/>
      <c r="E2" s="101"/>
      <c r="F2" s="101"/>
      <c r="G2" s="101"/>
      <c r="H2" s="101"/>
      <c r="I2" s="101"/>
    </row>
    <row r="3" spans="1:13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</row>
    <row r="5" spans="1:13" ht="21">
      <c r="A5" s="110" t="s">
        <v>141</v>
      </c>
      <c r="B5" s="110"/>
      <c r="C5" s="110"/>
      <c r="D5" s="110"/>
      <c r="E5" s="110"/>
      <c r="F5" s="110"/>
      <c r="G5" s="110"/>
      <c r="H5" s="110"/>
      <c r="I5" s="110"/>
    </row>
    <row r="6" spans="1:13" ht="21">
      <c r="C6" s="108" t="s">
        <v>51</v>
      </c>
      <c r="D6" s="108"/>
      <c r="E6" s="108"/>
      <c r="G6" s="108" t="s">
        <v>253</v>
      </c>
      <c r="H6" s="108"/>
      <c r="I6" s="108"/>
    </row>
    <row r="7" spans="1:13" ht="42">
      <c r="A7" s="89" t="s">
        <v>64</v>
      </c>
      <c r="C7" s="5" t="s">
        <v>65</v>
      </c>
      <c r="D7" s="64"/>
      <c r="E7" s="5" t="s">
        <v>44</v>
      </c>
      <c r="G7" s="5" t="s">
        <v>65</v>
      </c>
      <c r="H7" s="64"/>
      <c r="I7" s="12" t="s">
        <v>44</v>
      </c>
    </row>
    <row r="8" spans="1:13" ht="21">
      <c r="A8" s="88"/>
      <c r="C8" s="8" t="s">
        <v>119</v>
      </c>
      <c r="D8" s="57"/>
      <c r="E8" s="94"/>
      <c r="G8" s="8" t="s">
        <v>119</v>
      </c>
      <c r="H8" s="57"/>
      <c r="I8" s="94"/>
    </row>
    <row r="9" spans="1:13">
      <c r="A9" s="19" t="s">
        <v>120</v>
      </c>
      <c r="C9" s="13">
        <f>'سود سپرده بانکی'!G9</f>
        <v>3592087771213</v>
      </c>
      <c r="D9" s="13"/>
      <c r="E9" s="58">
        <f>C9/درآمد!$K$15</f>
        <v>0.36117596559683729</v>
      </c>
      <c r="F9" s="13"/>
      <c r="G9" s="13">
        <f>'سود سپرده بانکی'!M9</f>
        <v>21082319919311</v>
      </c>
      <c r="H9" s="13"/>
      <c r="I9" s="58">
        <f>G9/درآمد!$E$15</f>
        <v>0.4473196581219655</v>
      </c>
      <c r="K9" s="11"/>
      <c r="L9" s="11"/>
      <c r="M9" s="11"/>
    </row>
    <row r="10" spans="1:13">
      <c r="A10" s="147" t="s">
        <v>228</v>
      </c>
      <c r="C10" s="13">
        <v>332584986295</v>
      </c>
      <c r="D10" s="13"/>
      <c r="E10" s="58">
        <f>C10/درآمد!$K$15</f>
        <v>3.3440637094328027E-2</v>
      </c>
      <c r="F10" s="13"/>
      <c r="G10" s="13">
        <v>755424986285</v>
      </c>
      <c r="H10" s="13"/>
      <c r="I10" s="58">
        <f>G10/درآمد!$E$15</f>
        <v>1.602842798587226E-2</v>
      </c>
      <c r="K10" s="11"/>
      <c r="L10" s="11"/>
      <c r="M10" s="11"/>
    </row>
    <row r="11" spans="1:13" s="148" customFormat="1" ht="21">
      <c r="A11" s="73" t="s">
        <v>142</v>
      </c>
      <c r="C11" s="36">
        <f>SUM(C9:C10)</f>
        <v>3924672757508</v>
      </c>
      <c r="D11" s="17"/>
      <c r="E11" s="37">
        <f>SUM(E9:E10)</f>
        <v>0.39461660269116533</v>
      </c>
      <c r="F11" s="17"/>
      <c r="G11" s="36">
        <f>SUM(G9:G10)</f>
        <v>21837744905596</v>
      </c>
      <c r="H11" s="17"/>
      <c r="I11" s="37">
        <f>SUM(I9:I10)</f>
        <v>0.46334808610783779</v>
      </c>
      <c r="K11" s="149"/>
      <c r="L11" s="149"/>
      <c r="M11" s="149"/>
    </row>
    <row r="19" spans="3:7">
      <c r="C19" s="150"/>
    </row>
    <row r="20" spans="3:7">
      <c r="G20" s="150"/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3C00-0C20-4432-9067-4540C3DCA53B}">
  <sheetPr>
    <tabColor theme="8"/>
  </sheetPr>
  <dimension ref="A1:W18"/>
  <sheetViews>
    <sheetView rightToLeft="1" view="pageBreakPreview" zoomScaleNormal="100" zoomScaleSheetLayoutView="100" workbookViewId="0">
      <selection activeCell="A3" sqref="A3:U9"/>
    </sheetView>
  </sheetViews>
  <sheetFormatPr defaultRowHeight="18.75"/>
  <cols>
    <col min="1" max="1" width="26.28515625" style="10" bestFit="1" customWidth="1"/>
    <col min="2" max="2" width="0.85546875" style="10" customWidth="1"/>
    <col min="3" max="3" width="17.140625" style="7" customWidth="1"/>
    <col min="4" max="4" width="0.85546875" style="7" customWidth="1"/>
    <col min="5" max="5" width="22.140625" style="7" bestFit="1" customWidth="1"/>
    <col min="6" max="6" width="0.85546875" style="7" customWidth="1"/>
    <col min="7" max="7" width="21" style="7" bestFit="1" customWidth="1"/>
    <col min="8" max="8" width="0.85546875" style="7" customWidth="1"/>
    <col min="9" max="9" width="23.42578125" style="7" customWidth="1"/>
    <col min="10" max="10" width="0.85546875" style="7" customWidth="1"/>
    <col min="11" max="11" width="15.5703125" style="63" customWidth="1"/>
    <col min="12" max="12" width="0.85546875" style="7" customWidth="1"/>
    <col min="13" max="13" width="19.140625" style="7" bestFit="1" customWidth="1"/>
    <col min="14" max="14" width="1" style="7" customWidth="1"/>
    <col min="15" max="15" width="19.28515625" style="7" bestFit="1" customWidth="1"/>
    <col min="16" max="16" width="1.140625" style="7" customWidth="1"/>
    <col min="17" max="17" width="21.42578125" style="7" bestFit="1" customWidth="1"/>
    <col min="18" max="18" width="0.85546875" style="7" customWidth="1"/>
    <col min="19" max="19" width="22.7109375" style="7" customWidth="1"/>
    <col min="20" max="20" width="0.85546875" style="7" customWidth="1"/>
    <col min="21" max="21" width="11.5703125" style="59" customWidth="1"/>
    <col min="22" max="22" width="0.28515625" style="10" customWidth="1"/>
    <col min="23" max="23" width="21.7109375" style="10" bestFit="1" customWidth="1"/>
    <col min="24" max="24" width="9.140625" style="10"/>
    <col min="25" max="25" width="15.28515625" style="10" bestFit="1" customWidth="1"/>
    <col min="26" max="16384" width="9.140625" style="10"/>
  </cols>
  <sheetData>
    <row r="1" spans="1:23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3" ht="2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3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5" spans="1:23" ht="21">
      <c r="A5" s="110" t="s">
        <v>163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23" ht="21">
      <c r="C6" s="108" t="s">
        <v>51</v>
      </c>
      <c r="D6" s="108"/>
      <c r="E6" s="108"/>
      <c r="F6" s="108"/>
      <c r="G6" s="108"/>
      <c r="H6" s="108"/>
      <c r="I6" s="108"/>
      <c r="J6" s="108"/>
      <c r="K6" s="108"/>
      <c r="M6" s="108" t="s">
        <v>253</v>
      </c>
      <c r="N6" s="108"/>
      <c r="O6" s="108"/>
      <c r="P6" s="108"/>
      <c r="Q6" s="108"/>
      <c r="R6" s="108"/>
      <c r="S6" s="108"/>
      <c r="T6" s="108"/>
      <c r="U6" s="108"/>
    </row>
    <row r="7" spans="1:23" ht="21">
      <c r="A7" s="101" t="s">
        <v>52</v>
      </c>
      <c r="C7" s="109" t="s">
        <v>53</v>
      </c>
      <c r="D7" s="28"/>
      <c r="E7" s="109" t="s">
        <v>54</v>
      </c>
      <c r="F7" s="28"/>
      <c r="G7" s="109" t="s">
        <v>55</v>
      </c>
      <c r="H7" s="28"/>
      <c r="I7" s="111" t="s">
        <v>11</v>
      </c>
      <c r="J7" s="111"/>
      <c r="K7" s="111"/>
      <c r="M7" s="109" t="s">
        <v>53</v>
      </c>
      <c r="N7" s="28"/>
      <c r="O7" s="109" t="s">
        <v>54</v>
      </c>
      <c r="P7" s="28"/>
      <c r="Q7" s="109" t="s">
        <v>55</v>
      </c>
      <c r="R7" s="28"/>
      <c r="S7" s="111" t="s">
        <v>11</v>
      </c>
      <c r="T7" s="111"/>
      <c r="U7" s="111"/>
    </row>
    <row r="8" spans="1:23" ht="42">
      <c r="A8" s="108"/>
      <c r="C8" s="108"/>
      <c r="E8" s="108"/>
      <c r="G8" s="108"/>
      <c r="I8" s="92" t="s">
        <v>38</v>
      </c>
      <c r="J8" s="28"/>
      <c r="K8" s="43" t="s">
        <v>44</v>
      </c>
      <c r="M8" s="108"/>
      <c r="O8" s="108"/>
      <c r="Q8" s="108"/>
      <c r="S8" s="14" t="s">
        <v>38</v>
      </c>
      <c r="T8" s="28"/>
      <c r="U8" s="48" t="s">
        <v>44</v>
      </c>
    </row>
    <row r="9" spans="1:23" ht="21">
      <c r="A9" s="86"/>
      <c r="C9" s="7" t="s">
        <v>119</v>
      </c>
      <c r="E9" s="7" t="s">
        <v>119</v>
      </c>
      <c r="G9" s="7" t="s">
        <v>119</v>
      </c>
      <c r="I9" s="7" t="s">
        <v>119</v>
      </c>
      <c r="K9" s="144"/>
      <c r="M9" s="7" t="s">
        <v>119</v>
      </c>
      <c r="O9" s="7" t="s">
        <v>119</v>
      </c>
      <c r="Q9" s="7" t="s">
        <v>119</v>
      </c>
      <c r="S9" s="7" t="s">
        <v>119</v>
      </c>
      <c r="U9" s="49"/>
      <c r="W9" s="70"/>
    </row>
    <row r="10" spans="1:23">
      <c r="A10" s="145" t="s">
        <v>159</v>
      </c>
      <c r="B10" s="60"/>
      <c r="C10" s="19">
        <v>0</v>
      </c>
      <c r="D10" s="19"/>
      <c r="E10" s="19">
        <v>0</v>
      </c>
      <c r="G10" s="13">
        <v>0</v>
      </c>
      <c r="H10" s="13"/>
      <c r="I10" s="19">
        <f>C10+E10+G10</f>
        <v>0</v>
      </c>
      <c r="J10" s="13"/>
      <c r="K10" s="59">
        <f>I10/[1]درآمد!$K$15</f>
        <v>0</v>
      </c>
      <c r="L10" s="13"/>
      <c r="M10" s="13">
        <v>0</v>
      </c>
      <c r="N10" s="13"/>
      <c r="O10" s="13">
        <v>0</v>
      </c>
      <c r="Q10" s="19">
        <v>-97941056024</v>
      </c>
      <c r="S10" s="19">
        <v>-97941056024</v>
      </c>
      <c r="T10" s="13"/>
      <c r="U10" s="59">
        <f>S10/درآمد!E15</f>
        <v>-2.0780900709428071E-3</v>
      </c>
      <c r="W10" s="70"/>
    </row>
    <row r="11" spans="1:23" ht="21">
      <c r="A11" s="73" t="s">
        <v>142</v>
      </c>
      <c r="B11" s="11"/>
      <c r="C11" s="32">
        <f>SUM(C10:C10)</f>
        <v>0</v>
      </c>
      <c r="D11" s="13"/>
      <c r="E11" s="32">
        <f>SUM(E10:E10)</f>
        <v>0</v>
      </c>
      <c r="F11" s="13"/>
      <c r="G11" s="32">
        <f>SUM(G10:G10)</f>
        <v>0</v>
      </c>
      <c r="H11" s="13"/>
      <c r="I11" s="32">
        <f>SUM(I10:I10)</f>
        <v>0</v>
      </c>
      <c r="J11" s="13"/>
      <c r="K11" s="61">
        <f>SUM(K10:K10)</f>
        <v>0</v>
      </c>
      <c r="L11" s="13"/>
      <c r="M11" s="32">
        <f>SUM(M10:M10)</f>
        <v>0</v>
      </c>
      <c r="O11" s="32">
        <f>SUM(O10:O10)</f>
        <v>0</v>
      </c>
      <c r="P11" s="13"/>
      <c r="Q11" s="32">
        <f>SUM(Q10:Q10)</f>
        <v>-97941056024</v>
      </c>
      <c r="R11" s="13"/>
      <c r="S11" s="32">
        <f>SUM(S10:S10)</f>
        <v>-97941056024</v>
      </c>
      <c r="T11" s="13"/>
      <c r="U11" s="47">
        <f>SUM(U10:U10)</f>
        <v>-2.0780900709428071E-3</v>
      </c>
      <c r="W11" s="70"/>
    </row>
    <row r="12" spans="1:23">
      <c r="K12" s="62"/>
      <c r="W12" s="70"/>
    </row>
    <row r="13" spans="1:23">
      <c r="W13" s="70"/>
    </row>
    <row r="14" spans="1:23">
      <c r="Q14" s="146"/>
      <c r="S14" s="85"/>
      <c r="U14" s="63"/>
      <c r="W14" s="70"/>
    </row>
    <row r="15" spans="1:23">
      <c r="U15" s="63"/>
      <c r="W15" s="70"/>
    </row>
    <row r="16" spans="1:23">
      <c r="U16" s="63"/>
    </row>
    <row r="17" spans="21:21">
      <c r="U17" s="63"/>
    </row>
    <row r="18" spans="21:21">
      <c r="U18" s="63"/>
    </row>
  </sheetData>
  <mergeCells count="15">
    <mergeCell ref="A1:U1"/>
    <mergeCell ref="A2:U2"/>
    <mergeCell ref="A3:U3"/>
    <mergeCell ref="A5:U5"/>
    <mergeCell ref="C6:K6"/>
    <mergeCell ref="M6:U6"/>
    <mergeCell ref="O7:O8"/>
    <mergeCell ref="Q7:Q8"/>
    <mergeCell ref="S7:U7"/>
    <mergeCell ref="A7:A8"/>
    <mergeCell ref="C7:C8"/>
    <mergeCell ref="E7:E8"/>
    <mergeCell ref="G7:G8"/>
    <mergeCell ref="I7:K7"/>
    <mergeCell ref="M7:M8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/>
    <pageSetUpPr fitToPage="1"/>
  </sheetPr>
  <dimension ref="A1:E10"/>
  <sheetViews>
    <sheetView rightToLeft="1" view="pageBreakPreview" zoomScale="145" zoomScaleNormal="100" zoomScaleSheetLayoutView="145" workbookViewId="0">
      <selection activeCell="A3" sqref="A3:E6"/>
    </sheetView>
  </sheetViews>
  <sheetFormatPr defaultColWidth="14.140625" defaultRowHeight="21.75" customHeight="1"/>
  <cols>
    <col min="1" max="1" width="20.140625" style="10" customWidth="1"/>
    <col min="2" max="2" width="0.85546875" style="10" customWidth="1"/>
    <col min="3" max="3" width="16.42578125" style="10" customWidth="1"/>
    <col min="4" max="4" width="0.85546875" style="10" customWidth="1"/>
    <col min="5" max="5" width="16.42578125" style="10" customWidth="1"/>
    <col min="6" max="16384" width="14.140625" style="10"/>
  </cols>
  <sheetData>
    <row r="1" spans="1:5" ht="21.75" customHeight="1">
      <c r="A1" s="101" t="s">
        <v>0</v>
      </c>
      <c r="B1" s="101"/>
      <c r="C1" s="101"/>
      <c r="D1" s="101"/>
      <c r="E1" s="101"/>
    </row>
    <row r="2" spans="1:5" ht="21.75" customHeight="1">
      <c r="A2" s="101" t="s">
        <v>41</v>
      </c>
      <c r="B2" s="101"/>
      <c r="C2" s="101"/>
      <c r="D2" s="101"/>
      <c r="E2" s="101"/>
    </row>
    <row r="3" spans="1:5" ht="21.75" customHeight="1">
      <c r="A3" s="101" t="str">
        <f>سهام!A3</f>
        <v>برای ماه منتهی به 1405/06/31</v>
      </c>
      <c r="B3" s="101"/>
      <c r="C3" s="101"/>
      <c r="D3" s="101"/>
      <c r="E3" s="101"/>
    </row>
    <row r="5" spans="1:5" ht="21.75" customHeight="1">
      <c r="A5" s="110" t="s">
        <v>162</v>
      </c>
      <c r="B5" s="110"/>
      <c r="C5" s="110"/>
      <c r="D5" s="110"/>
      <c r="E5" s="110"/>
    </row>
    <row r="6" spans="1:5" ht="21.75" customHeight="1">
      <c r="A6" s="57"/>
      <c r="C6" s="73" t="s">
        <v>51</v>
      </c>
      <c r="E6" s="89" t="s">
        <v>236</v>
      </c>
    </row>
    <row r="7" spans="1:5" ht="21.75" customHeight="1">
      <c r="A7" s="88"/>
      <c r="C7" s="88" t="s">
        <v>130</v>
      </c>
      <c r="E7" s="88" t="s">
        <v>130</v>
      </c>
    </row>
    <row r="8" spans="1:5" ht="21.75" customHeight="1">
      <c r="A8" s="143" t="s">
        <v>216</v>
      </c>
      <c r="B8" s="57"/>
      <c r="C8" s="2">
        <v>0</v>
      </c>
      <c r="D8" s="57"/>
      <c r="E8" s="2">
        <v>103261609</v>
      </c>
    </row>
    <row r="9" spans="1:5" ht="21.75" customHeight="1">
      <c r="A9" s="143" t="s">
        <v>93</v>
      </c>
      <c r="B9" s="57"/>
      <c r="C9" s="2">
        <v>0</v>
      </c>
      <c r="D9" s="57"/>
      <c r="E9" s="2">
        <v>4954387672</v>
      </c>
    </row>
    <row r="10" spans="1:5" ht="21.75" customHeight="1">
      <c r="A10" s="73" t="s">
        <v>142</v>
      </c>
      <c r="C10" s="34">
        <f>SUM(C8:C9)</f>
        <v>0</v>
      </c>
      <c r="E10" s="34">
        <f>SUM(E8:E9)</f>
        <v>5057649281</v>
      </c>
    </row>
  </sheetData>
  <sortState xmlns:xlrd2="http://schemas.microsoft.com/office/spreadsheetml/2017/richdata2"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/>
  </sheetPr>
  <dimension ref="A1:J22"/>
  <sheetViews>
    <sheetView rightToLeft="1" view="pageBreakPreview" zoomScaleNormal="100" zoomScaleSheetLayoutView="100" workbookViewId="0">
      <selection activeCell="A3" sqref="A3:H7"/>
    </sheetView>
  </sheetViews>
  <sheetFormatPr defaultRowHeight="18.75"/>
  <cols>
    <col min="1" max="1" width="23.28515625" style="10" customWidth="1"/>
    <col min="2" max="2" width="11.85546875" style="7" customWidth="1"/>
    <col min="3" max="3" width="20.5703125" style="7" customWidth="1"/>
    <col min="4" max="4" width="11.42578125" style="7" bestFit="1" customWidth="1"/>
    <col min="5" max="5" width="18.5703125" style="7" customWidth="1"/>
    <col min="6" max="6" width="29.85546875" style="7" customWidth="1"/>
    <col min="7" max="7" width="11.28515625" style="7" customWidth="1"/>
    <col min="8" max="8" width="26" style="7" customWidth="1"/>
    <col min="9" max="9" width="21.85546875" style="10" bestFit="1" customWidth="1"/>
    <col min="10" max="10" width="18.42578125" style="10" bestFit="1" customWidth="1"/>
    <col min="11" max="11" width="19.42578125" style="10" bestFit="1" customWidth="1"/>
    <col min="12" max="12" width="22.42578125" style="10" bestFit="1" customWidth="1"/>
    <col min="13" max="13" width="18.42578125" style="10" bestFit="1" customWidth="1"/>
    <col min="14" max="14" width="9.140625" style="10"/>
    <col min="15" max="15" width="19.42578125" style="10" bestFit="1" customWidth="1"/>
    <col min="16" max="16384" width="9.140625" style="10"/>
  </cols>
  <sheetData>
    <row r="1" spans="1:10" s="10" customFormat="1" ht="21">
      <c r="A1" s="117" t="s">
        <v>0</v>
      </c>
      <c r="B1" s="117"/>
      <c r="C1" s="117"/>
      <c r="D1" s="117"/>
      <c r="E1" s="117"/>
      <c r="F1" s="117"/>
      <c r="G1" s="117"/>
      <c r="H1" s="117"/>
    </row>
    <row r="2" spans="1:10" s="10" customFormat="1" ht="21">
      <c r="A2" s="117" t="s">
        <v>41</v>
      </c>
      <c r="B2" s="117"/>
      <c r="C2" s="117"/>
      <c r="D2" s="117"/>
      <c r="E2" s="117"/>
      <c r="F2" s="117"/>
      <c r="G2" s="117"/>
      <c r="H2" s="117"/>
    </row>
    <row r="3" spans="1:10" s="10" customFormat="1" ht="21">
      <c r="A3" s="117" t="str">
        <f>سهام!A3</f>
        <v>برای ماه منتهی به 1405/06/31</v>
      </c>
      <c r="B3" s="117"/>
      <c r="C3" s="117"/>
      <c r="D3" s="117"/>
      <c r="E3" s="117"/>
      <c r="F3" s="117"/>
      <c r="G3" s="117"/>
      <c r="H3" s="117"/>
    </row>
    <row r="4" spans="1:10" s="10" customFormat="1">
      <c r="A4" s="133"/>
      <c r="B4" s="134"/>
      <c r="C4" s="134"/>
      <c r="D4" s="134"/>
      <c r="E4" s="134"/>
      <c r="F4" s="134"/>
      <c r="G4" s="134"/>
      <c r="H4" s="134"/>
    </row>
    <row r="5" spans="1:10" s="10" customFormat="1" ht="21">
      <c r="A5" s="118" t="s">
        <v>59</v>
      </c>
      <c r="B5" s="118"/>
      <c r="C5" s="118"/>
      <c r="D5" s="118"/>
      <c r="E5" s="118"/>
      <c r="F5" s="118"/>
      <c r="G5" s="118"/>
      <c r="H5" s="118"/>
    </row>
    <row r="6" spans="1:10" s="10" customFormat="1">
      <c r="A6" s="133"/>
      <c r="B6" s="134"/>
      <c r="C6" s="134"/>
      <c r="D6" s="134"/>
      <c r="E6" s="134"/>
      <c r="F6" s="134"/>
      <c r="G6" s="134"/>
      <c r="H6" s="134"/>
    </row>
    <row r="7" spans="1:10" s="10" customFormat="1" ht="42">
      <c r="A7" s="3" t="s">
        <v>60</v>
      </c>
      <c r="B7" s="3" t="s">
        <v>61</v>
      </c>
      <c r="C7" s="3" t="s">
        <v>62</v>
      </c>
      <c r="D7" s="3" t="s">
        <v>13</v>
      </c>
      <c r="E7" s="3" t="s">
        <v>79</v>
      </c>
      <c r="F7" s="3" t="s">
        <v>80</v>
      </c>
      <c r="G7" s="3" t="s">
        <v>122</v>
      </c>
      <c r="H7" s="3" t="s">
        <v>123</v>
      </c>
    </row>
    <row r="8" spans="1:10" s="10" customFormat="1" ht="37.5">
      <c r="A8" s="135" t="s">
        <v>81</v>
      </c>
      <c r="B8" s="135" t="s">
        <v>63</v>
      </c>
      <c r="C8" s="135" t="s">
        <v>28</v>
      </c>
      <c r="D8" s="135">
        <v>500000</v>
      </c>
      <c r="E8" s="135">
        <v>500000000000</v>
      </c>
      <c r="F8" s="135">
        <v>2880999968</v>
      </c>
      <c r="G8" s="136">
        <v>0.23</v>
      </c>
      <c r="H8" s="137">
        <v>0.4002</v>
      </c>
      <c r="I8" s="80"/>
      <c r="J8" s="80"/>
    </row>
    <row r="9" spans="1:10" s="10" customFormat="1" ht="35.25" customHeight="1">
      <c r="A9" s="135" t="s">
        <v>81</v>
      </c>
      <c r="B9" s="135" t="s">
        <v>63</v>
      </c>
      <c r="C9" s="135" t="s">
        <v>99</v>
      </c>
      <c r="D9" s="135">
        <v>1499971</v>
      </c>
      <c r="E9" s="135">
        <v>1499971000000</v>
      </c>
      <c r="F9" s="135">
        <v>12769068192</v>
      </c>
      <c r="G9" s="136">
        <v>0.23</v>
      </c>
      <c r="H9" s="137">
        <v>0.35499999999999998</v>
      </c>
      <c r="I9" s="80"/>
      <c r="J9" s="80"/>
    </row>
    <row r="10" spans="1:10" s="10" customFormat="1" ht="37.5">
      <c r="A10" s="135" t="s">
        <v>81</v>
      </c>
      <c r="B10" s="135" t="s">
        <v>63</v>
      </c>
      <c r="C10" s="135" t="s">
        <v>100</v>
      </c>
      <c r="D10" s="135">
        <v>1500000</v>
      </c>
      <c r="E10" s="135">
        <v>1500000000000</v>
      </c>
      <c r="F10" s="135">
        <v>13958712316</v>
      </c>
      <c r="G10" s="136">
        <v>0.23</v>
      </c>
      <c r="H10" s="137">
        <v>0.36</v>
      </c>
      <c r="I10" s="80"/>
      <c r="J10" s="80"/>
    </row>
    <row r="11" spans="1:10" s="10" customFormat="1" ht="37.5">
      <c r="A11" s="135" t="s">
        <v>81</v>
      </c>
      <c r="B11" s="135" t="s">
        <v>63</v>
      </c>
      <c r="C11" s="135" t="s">
        <v>111</v>
      </c>
      <c r="D11" s="138">
        <v>500000</v>
      </c>
      <c r="E11" s="135">
        <v>500000000000</v>
      </c>
      <c r="F11" s="135">
        <v>4113534240</v>
      </c>
      <c r="G11" s="136">
        <v>0.23</v>
      </c>
      <c r="H11" s="137">
        <v>0.35199999999999998</v>
      </c>
      <c r="I11" s="80"/>
      <c r="J11" s="80"/>
    </row>
    <row r="12" spans="1:10" s="10" customFormat="1" ht="37.5">
      <c r="A12" s="135" t="s">
        <v>81</v>
      </c>
      <c r="B12" s="135" t="s">
        <v>63</v>
      </c>
      <c r="C12" s="135" t="s">
        <v>143</v>
      </c>
      <c r="D12" s="138">
        <v>2000000</v>
      </c>
      <c r="E12" s="135">
        <v>2000000000000</v>
      </c>
      <c r="F12" s="135">
        <v>19859147392</v>
      </c>
      <c r="G12" s="136">
        <v>0.23</v>
      </c>
      <c r="H12" s="137">
        <v>0.35200570225715633</v>
      </c>
      <c r="I12" s="80"/>
      <c r="J12" s="80"/>
    </row>
    <row r="13" spans="1:10" s="10" customFormat="1" ht="37.5" customHeight="1">
      <c r="A13" s="135" t="s">
        <v>81</v>
      </c>
      <c r="B13" s="135" t="s">
        <v>63</v>
      </c>
      <c r="C13" s="139" t="s">
        <v>177</v>
      </c>
      <c r="D13" s="138">
        <v>5000000</v>
      </c>
      <c r="E13" s="135">
        <v>5000000000000</v>
      </c>
      <c r="F13" s="135">
        <v>49640767136</v>
      </c>
      <c r="G13" s="136">
        <v>0.23</v>
      </c>
      <c r="H13" s="137">
        <v>0.41560000000000002</v>
      </c>
      <c r="I13" s="80"/>
      <c r="J13" s="80"/>
    </row>
    <row r="14" spans="1:10" s="10" customFormat="1" ht="37.5" customHeight="1">
      <c r="A14" s="135" t="s">
        <v>189</v>
      </c>
      <c r="B14" s="135" t="s">
        <v>188</v>
      </c>
      <c r="C14" s="140" t="s">
        <v>190</v>
      </c>
      <c r="D14" s="138">
        <v>5000000</v>
      </c>
      <c r="E14" s="135">
        <v>5000000000000</v>
      </c>
      <c r="F14" s="135">
        <v>49618497088</v>
      </c>
      <c r="G14" s="136">
        <v>0.23</v>
      </c>
      <c r="H14" s="137">
        <v>0.41560000000000002</v>
      </c>
      <c r="I14" s="81"/>
    </row>
    <row r="15" spans="1:10" s="10" customFormat="1" ht="44.25" customHeight="1">
      <c r="A15" s="135" t="s">
        <v>81</v>
      </c>
      <c r="B15" s="135" t="s">
        <v>63</v>
      </c>
      <c r="C15" s="135" t="s">
        <v>149</v>
      </c>
      <c r="D15" s="138">
        <v>5000000</v>
      </c>
      <c r="E15" s="135">
        <v>5000000000000</v>
      </c>
      <c r="F15" s="141">
        <v>54673965632</v>
      </c>
      <c r="G15" s="136">
        <v>0.23</v>
      </c>
      <c r="H15" s="137">
        <v>0.37</v>
      </c>
      <c r="I15" s="80"/>
      <c r="J15" s="80"/>
    </row>
    <row r="16" spans="1:10" s="10" customFormat="1" ht="44.25" customHeight="1">
      <c r="A16" s="135" t="s">
        <v>81</v>
      </c>
      <c r="B16" s="135" t="s">
        <v>63</v>
      </c>
      <c r="C16" s="135" t="s">
        <v>191</v>
      </c>
      <c r="D16" s="138">
        <v>4000000</v>
      </c>
      <c r="E16" s="135">
        <v>4000000000000</v>
      </c>
      <c r="F16" s="141">
        <v>39715068480</v>
      </c>
      <c r="G16" s="136">
        <v>0.23</v>
      </c>
      <c r="H16" s="137">
        <v>0.39</v>
      </c>
      <c r="I16" s="80"/>
      <c r="J16" s="80"/>
    </row>
    <row r="17" spans="1:10" s="10" customFormat="1" ht="34.5" customHeight="1">
      <c r="A17" s="135" t="s">
        <v>81</v>
      </c>
      <c r="B17" s="135" t="s">
        <v>63</v>
      </c>
      <c r="C17" s="142" t="s">
        <v>150</v>
      </c>
      <c r="D17" s="138">
        <v>5000000</v>
      </c>
      <c r="E17" s="135">
        <v>5000000000000</v>
      </c>
      <c r="F17" s="135">
        <v>53769205472</v>
      </c>
      <c r="G17" s="136">
        <v>0.23</v>
      </c>
      <c r="H17" s="137">
        <v>0.37</v>
      </c>
      <c r="I17" s="80"/>
      <c r="J17" s="80"/>
    </row>
    <row r="18" spans="1:10" s="10" customFormat="1" ht="34.5" customHeight="1">
      <c r="A18" s="135" t="s">
        <v>81</v>
      </c>
      <c r="B18" s="135" t="s">
        <v>63</v>
      </c>
      <c r="C18" s="142" t="s">
        <v>229</v>
      </c>
      <c r="D18" s="138">
        <v>2000000</v>
      </c>
      <c r="E18" s="135">
        <v>2000000000000</v>
      </c>
      <c r="F18" s="135">
        <v>21904657536</v>
      </c>
      <c r="G18" s="136">
        <v>0.23</v>
      </c>
      <c r="H18" s="137">
        <v>0.40500000000000003</v>
      </c>
      <c r="I18" s="80"/>
      <c r="J18" s="80"/>
    </row>
    <row r="19" spans="1:10" s="10" customFormat="1" ht="34.5" customHeight="1">
      <c r="A19" s="135" t="s">
        <v>81</v>
      </c>
      <c r="B19" s="135" t="s">
        <v>63</v>
      </c>
      <c r="C19" s="142" t="s">
        <v>230</v>
      </c>
      <c r="D19" s="138">
        <v>3999997</v>
      </c>
      <c r="E19" s="135">
        <v>3999997000000</v>
      </c>
      <c r="F19" s="135">
        <v>42481239360</v>
      </c>
      <c r="G19" s="136">
        <v>0.23</v>
      </c>
      <c r="H19" s="137">
        <v>0.4</v>
      </c>
      <c r="I19" s="80"/>
      <c r="J19" s="80"/>
    </row>
    <row r="20" spans="1:10" s="10" customFormat="1" ht="34.5" customHeight="1">
      <c r="A20" s="135" t="s">
        <v>81</v>
      </c>
      <c r="B20" s="135" t="s">
        <v>63</v>
      </c>
      <c r="C20" s="142" t="s">
        <v>231</v>
      </c>
      <c r="D20" s="138">
        <v>2500000</v>
      </c>
      <c r="E20" s="135">
        <v>2500000000000</v>
      </c>
      <c r="F20" s="135">
        <v>29874544768</v>
      </c>
      <c r="G20" s="136">
        <v>0.23</v>
      </c>
      <c r="H20" s="137">
        <v>0.42</v>
      </c>
      <c r="I20" s="80"/>
      <c r="J20" s="80"/>
    </row>
    <row r="21" spans="1:10" s="10" customFormat="1" ht="34.5" customHeight="1">
      <c r="A21" s="135" t="s">
        <v>81</v>
      </c>
      <c r="B21" s="135" t="s">
        <v>63</v>
      </c>
      <c r="C21" s="142" t="s">
        <v>232</v>
      </c>
      <c r="D21" s="138">
        <v>12500000</v>
      </c>
      <c r="E21" s="135">
        <v>12500000000000</v>
      </c>
      <c r="F21" s="135">
        <v>149372723904</v>
      </c>
      <c r="G21" s="136">
        <v>0.23</v>
      </c>
      <c r="H21" s="137">
        <v>0.42</v>
      </c>
      <c r="I21" s="80"/>
      <c r="J21" s="80"/>
    </row>
    <row r="22" spans="1:10" s="10" customFormat="1" ht="34.5" customHeight="1">
      <c r="A22" s="135" t="s">
        <v>81</v>
      </c>
      <c r="B22" s="135" t="s">
        <v>63</v>
      </c>
      <c r="C22" s="142" t="s">
        <v>233</v>
      </c>
      <c r="D22" s="138">
        <v>26000000</v>
      </c>
      <c r="E22" s="135">
        <v>26000000000000</v>
      </c>
      <c r="F22" s="135">
        <v>310711515296</v>
      </c>
      <c r="G22" s="136">
        <v>0.23</v>
      </c>
      <c r="H22" s="137">
        <v>0.42</v>
      </c>
      <c r="I22" s="80"/>
      <c r="J22" s="80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/>
    <pageSetUpPr fitToPage="1"/>
  </sheetPr>
  <dimension ref="A1:S46"/>
  <sheetViews>
    <sheetView rightToLeft="1" view="pageBreakPreview" zoomScaleNormal="100" zoomScaleSheetLayoutView="100" workbookViewId="0">
      <selection activeCell="A3" sqref="A3:S7"/>
    </sheetView>
  </sheetViews>
  <sheetFormatPr defaultRowHeight="21" customHeight="1"/>
  <cols>
    <col min="1" max="1" width="30.5703125" style="10" bestFit="1" customWidth="1"/>
    <col min="2" max="2" width="0.85546875" style="10" customWidth="1"/>
    <col min="3" max="3" width="18.42578125" style="10" bestFit="1" customWidth="1"/>
    <col min="4" max="4" width="0.85546875" style="10" customWidth="1"/>
    <col min="5" max="5" width="15" style="7" customWidth="1"/>
    <col min="6" max="6" width="0.85546875" style="7" customWidth="1"/>
    <col min="7" max="7" width="18.140625" style="7" bestFit="1" customWidth="1"/>
    <col min="8" max="8" width="0.85546875" style="7" customWidth="1"/>
    <col min="9" max="9" width="19.7109375" style="7" customWidth="1"/>
    <col min="10" max="10" width="0.85546875" style="7" customWidth="1"/>
    <col min="11" max="11" width="19.7109375" style="7" customWidth="1"/>
    <col min="12" max="12" width="0.85546875" style="7" customWidth="1"/>
    <col min="13" max="13" width="19.7109375" style="7" customWidth="1"/>
    <col min="14" max="14" width="0.85546875" style="7" customWidth="1"/>
    <col min="15" max="15" width="21" style="7" bestFit="1" customWidth="1"/>
    <col min="16" max="16" width="0.85546875" style="7" customWidth="1"/>
    <col min="17" max="17" width="19.7109375" style="7" customWidth="1"/>
    <col min="18" max="18" width="0.85546875" style="7" customWidth="1"/>
    <col min="19" max="19" width="20.5703125" style="7" bestFit="1" customWidth="1"/>
    <col min="20" max="20" width="0.28515625" style="10" customWidth="1"/>
    <col min="21" max="21" width="22.5703125" style="10" customWidth="1"/>
    <col min="22" max="22" width="9.28515625" style="10" customWidth="1"/>
    <col min="23" max="23" width="7.140625" style="10" bestFit="1" customWidth="1"/>
    <col min="24" max="16384" width="9.140625" style="10"/>
  </cols>
  <sheetData>
    <row r="1" spans="1:19" ht="21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19" ht="21" customHeight="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21" customHeight="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5" spans="1:19" ht="21" customHeight="1">
      <c r="A5" s="119" t="s">
        <v>67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</row>
    <row r="6" spans="1:19" ht="21" customHeight="1">
      <c r="A6" s="108" t="s">
        <v>42</v>
      </c>
      <c r="I6" s="108" t="s">
        <v>51</v>
      </c>
      <c r="J6" s="108"/>
      <c r="K6" s="108"/>
      <c r="L6" s="108"/>
      <c r="M6" s="108"/>
      <c r="O6" s="108" t="s">
        <v>253</v>
      </c>
      <c r="P6" s="108"/>
      <c r="Q6" s="108"/>
      <c r="R6" s="108"/>
      <c r="S6" s="108"/>
    </row>
    <row r="7" spans="1:19" ht="42">
      <c r="A7" s="108"/>
      <c r="C7" s="93" t="s">
        <v>68</v>
      </c>
      <c r="D7" s="78"/>
      <c r="E7" s="93" t="s">
        <v>23</v>
      </c>
      <c r="G7" s="93" t="s">
        <v>131</v>
      </c>
      <c r="I7" s="5" t="s">
        <v>69</v>
      </c>
      <c r="J7" s="28"/>
      <c r="K7" s="5" t="s">
        <v>66</v>
      </c>
      <c r="L7" s="28"/>
      <c r="M7" s="5" t="s">
        <v>70</v>
      </c>
      <c r="O7" s="5" t="s">
        <v>69</v>
      </c>
      <c r="P7" s="28"/>
      <c r="Q7" s="5" t="s">
        <v>66</v>
      </c>
      <c r="R7" s="28"/>
      <c r="S7" s="5" t="s">
        <v>70</v>
      </c>
    </row>
    <row r="8" spans="1:19" ht="21" customHeight="1">
      <c r="A8" s="88"/>
      <c r="C8" s="94"/>
      <c r="D8" s="78"/>
      <c r="E8" s="94"/>
      <c r="G8" s="21" t="s">
        <v>121</v>
      </c>
      <c r="I8" s="21" t="s">
        <v>119</v>
      </c>
      <c r="J8" s="8"/>
      <c r="K8" s="21" t="s">
        <v>119</v>
      </c>
      <c r="L8" s="8"/>
      <c r="M8" s="21" t="s">
        <v>119</v>
      </c>
      <c r="O8" s="21" t="s">
        <v>119</v>
      </c>
      <c r="P8" s="8"/>
      <c r="Q8" s="21" t="s">
        <v>119</v>
      </c>
      <c r="R8" s="8"/>
      <c r="S8" s="21" t="s">
        <v>119</v>
      </c>
    </row>
    <row r="9" spans="1:19" ht="21" customHeight="1">
      <c r="A9" s="1" t="s">
        <v>71</v>
      </c>
      <c r="E9" s="7">
        <v>0</v>
      </c>
      <c r="G9" s="131" t="s">
        <v>188</v>
      </c>
      <c r="I9" s="8">
        <v>3596021226552</v>
      </c>
      <c r="J9" s="8"/>
      <c r="K9" s="78">
        <v>3933455339</v>
      </c>
      <c r="M9" s="8">
        <f>I9-K9</f>
        <v>3592087771213</v>
      </c>
      <c r="N9" s="8"/>
      <c r="O9" s="8">
        <v>21098924612058</v>
      </c>
      <c r="P9" s="8"/>
      <c r="Q9" s="7">
        <v>16604692747</v>
      </c>
      <c r="R9" s="8"/>
      <c r="S9" s="8">
        <f>O9-Q9</f>
        <v>21082319919311</v>
      </c>
    </row>
    <row r="10" spans="1:19" ht="21" customHeight="1">
      <c r="A10" s="9" t="s">
        <v>239</v>
      </c>
      <c r="C10" s="132"/>
      <c r="D10" s="78"/>
      <c r="E10" s="7" t="s">
        <v>247</v>
      </c>
      <c r="G10" s="131">
        <v>23</v>
      </c>
      <c r="I10" s="8">
        <v>671468725950</v>
      </c>
      <c r="K10" s="8">
        <v>0</v>
      </c>
      <c r="M10" s="8">
        <f>I10-K10</f>
        <v>671468725950</v>
      </c>
      <c r="O10" s="8">
        <v>1192387723874</v>
      </c>
      <c r="Q10" s="8">
        <v>0</v>
      </c>
      <c r="S10" s="8">
        <f>O10-Q10</f>
        <v>1192387723874</v>
      </c>
    </row>
    <row r="11" spans="1:19" ht="21" customHeight="1">
      <c r="A11" s="9" t="s">
        <v>219</v>
      </c>
      <c r="C11" s="132"/>
      <c r="D11" s="78"/>
      <c r="E11" s="7" t="s">
        <v>222</v>
      </c>
      <c r="G11" s="131">
        <v>23</v>
      </c>
      <c r="I11" s="8">
        <v>69402017316</v>
      </c>
      <c r="K11" s="8">
        <v>0</v>
      </c>
      <c r="M11" s="8">
        <f t="shared" ref="M11:M45" si="0">I11-K11</f>
        <v>69402017316</v>
      </c>
      <c r="O11" s="8">
        <v>166681059044</v>
      </c>
      <c r="Q11" s="8">
        <v>0</v>
      </c>
      <c r="S11" s="8">
        <f>O11-Q11</f>
        <v>166681059044</v>
      </c>
    </row>
    <row r="12" spans="1:19" ht="21" customHeight="1">
      <c r="A12" s="9" t="s">
        <v>238</v>
      </c>
      <c r="D12" s="78"/>
      <c r="E12" s="7" t="s">
        <v>176</v>
      </c>
      <c r="G12" s="131">
        <v>23</v>
      </c>
      <c r="I12" s="8">
        <v>115444654449</v>
      </c>
      <c r="K12" s="8">
        <v>0</v>
      </c>
      <c r="M12" s="8">
        <f t="shared" si="0"/>
        <v>115444654449</v>
      </c>
      <c r="O12" s="132">
        <v>205056891395</v>
      </c>
      <c r="Q12" s="8">
        <v>0</v>
      </c>
      <c r="S12" s="8">
        <f>O12-Q12</f>
        <v>205056891395</v>
      </c>
    </row>
    <row r="13" spans="1:19" ht="21" customHeight="1">
      <c r="A13" s="1" t="s">
        <v>243</v>
      </c>
      <c r="E13" s="7" t="s">
        <v>225</v>
      </c>
      <c r="G13" s="131">
        <v>23</v>
      </c>
      <c r="I13" s="8">
        <v>393550806072</v>
      </c>
      <c r="J13" s="8"/>
      <c r="K13" s="78">
        <v>0</v>
      </c>
      <c r="M13" s="8">
        <f t="shared" si="0"/>
        <v>393550806072</v>
      </c>
      <c r="N13" s="8"/>
      <c r="O13" s="8">
        <v>1154104115401</v>
      </c>
      <c r="P13" s="8"/>
      <c r="Q13" s="7">
        <v>0</v>
      </c>
      <c r="R13" s="8"/>
      <c r="S13" s="8">
        <f>O13-Q13</f>
        <v>1154104115401</v>
      </c>
    </row>
    <row r="14" spans="1:19" ht="21" customHeight="1">
      <c r="A14" s="1" t="s">
        <v>243</v>
      </c>
      <c r="E14" s="7" t="s">
        <v>225</v>
      </c>
      <c r="G14" s="131">
        <v>23</v>
      </c>
      <c r="I14" s="8">
        <v>78710161183</v>
      </c>
      <c r="J14" s="8"/>
      <c r="K14" s="8">
        <v>0</v>
      </c>
      <c r="M14" s="8">
        <f t="shared" si="0"/>
        <v>78710161183</v>
      </c>
      <c r="N14" s="8"/>
      <c r="O14" s="8">
        <v>230820822990</v>
      </c>
      <c r="P14" s="8"/>
      <c r="Q14" s="8">
        <v>0</v>
      </c>
      <c r="R14" s="8"/>
      <c r="S14" s="8">
        <f>O14-Q14</f>
        <v>230820822990</v>
      </c>
    </row>
    <row r="15" spans="1:19" ht="21" customHeight="1">
      <c r="A15" s="9" t="s">
        <v>244</v>
      </c>
      <c r="C15" s="132"/>
      <c r="D15" s="132"/>
      <c r="E15" s="8" t="s">
        <v>225</v>
      </c>
      <c r="F15" s="8"/>
      <c r="G15" s="131">
        <v>23</v>
      </c>
      <c r="I15" s="8">
        <v>818601926229</v>
      </c>
      <c r="J15" s="8"/>
      <c r="K15" s="8">
        <v>0</v>
      </c>
      <c r="L15" s="8"/>
      <c r="M15" s="8">
        <f t="shared" si="0"/>
        <v>818601926229</v>
      </c>
      <c r="N15" s="8"/>
      <c r="O15" s="8">
        <v>2426676574127</v>
      </c>
      <c r="P15" s="8"/>
      <c r="Q15" s="8">
        <v>0</v>
      </c>
      <c r="R15" s="8"/>
      <c r="S15" s="8">
        <f>O15-Q15</f>
        <v>2426676574127</v>
      </c>
    </row>
    <row r="16" spans="1:19" ht="21" customHeight="1">
      <c r="A16" s="9" t="s">
        <v>201</v>
      </c>
      <c r="C16" s="132"/>
      <c r="D16" s="78"/>
      <c r="E16" s="7" t="s">
        <v>213</v>
      </c>
      <c r="G16" s="131">
        <v>23</v>
      </c>
      <c r="I16" s="8">
        <v>60346374336</v>
      </c>
      <c r="K16" s="8">
        <v>0</v>
      </c>
      <c r="M16" s="8">
        <f t="shared" si="0"/>
        <v>60346374336</v>
      </c>
      <c r="O16" s="8">
        <v>222429114020</v>
      </c>
      <c r="Q16" s="8">
        <v>0</v>
      </c>
      <c r="S16" s="8">
        <f>O16-Q16</f>
        <v>222429114020</v>
      </c>
    </row>
    <row r="17" spans="1:19" ht="21" customHeight="1">
      <c r="A17" s="9" t="s">
        <v>202</v>
      </c>
      <c r="C17" s="132"/>
      <c r="D17" s="132"/>
      <c r="E17" s="8" t="s">
        <v>215</v>
      </c>
      <c r="F17" s="8"/>
      <c r="G17" s="131">
        <v>23</v>
      </c>
      <c r="I17" s="8">
        <v>118009471513</v>
      </c>
      <c r="K17" s="8">
        <v>0</v>
      </c>
      <c r="M17" s="8">
        <f t="shared" si="0"/>
        <v>118009471513</v>
      </c>
      <c r="O17" s="8">
        <v>466570936203</v>
      </c>
      <c r="Q17" s="8">
        <v>0</v>
      </c>
      <c r="S17" s="8">
        <f>O17-Q17</f>
        <v>466570936203</v>
      </c>
    </row>
    <row r="18" spans="1:19" ht="21" customHeight="1">
      <c r="A18" s="9" t="s">
        <v>180</v>
      </c>
      <c r="C18" s="132"/>
      <c r="D18" s="78"/>
      <c r="E18" s="8" t="s">
        <v>184</v>
      </c>
      <c r="G18" s="131">
        <v>23</v>
      </c>
      <c r="I18" s="8">
        <v>119513935680</v>
      </c>
      <c r="K18" s="8">
        <v>0</v>
      </c>
      <c r="M18" s="8">
        <f t="shared" si="0"/>
        <v>119513935680</v>
      </c>
      <c r="O18" s="8">
        <v>717514202601</v>
      </c>
      <c r="Q18" s="8">
        <v>0</v>
      </c>
      <c r="S18" s="8">
        <f>O18-Q18</f>
        <v>717514202601</v>
      </c>
    </row>
    <row r="19" spans="1:19" ht="21" customHeight="1">
      <c r="A19" s="9" t="s">
        <v>181</v>
      </c>
      <c r="C19" s="132"/>
      <c r="D19" s="78"/>
      <c r="E19" s="8" t="s">
        <v>186</v>
      </c>
      <c r="F19" s="8"/>
      <c r="G19" s="131">
        <v>23</v>
      </c>
      <c r="I19" s="8">
        <v>116640733545</v>
      </c>
      <c r="J19" s="8"/>
      <c r="K19" s="8">
        <v>0</v>
      </c>
      <c r="L19" s="8"/>
      <c r="M19" s="8">
        <f t="shared" si="0"/>
        <v>116640733545</v>
      </c>
      <c r="N19" s="8"/>
      <c r="O19" s="8">
        <v>1723819716571</v>
      </c>
      <c r="P19" s="8"/>
      <c r="Q19" s="8">
        <v>0</v>
      </c>
      <c r="R19" s="8"/>
      <c r="S19" s="8">
        <f>O19-Q19</f>
        <v>1723819716571</v>
      </c>
    </row>
    <row r="20" spans="1:19" ht="21" customHeight="1">
      <c r="A20" s="1" t="s">
        <v>168</v>
      </c>
      <c r="C20" s="132"/>
      <c r="D20" s="78"/>
      <c r="E20" s="7" t="s">
        <v>173</v>
      </c>
      <c r="G20" s="131">
        <v>23</v>
      </c>
      <c r="I20" s="8">
        <v>144882831588</v>
      </c>
      <c r="K20" s="8">
        <v>0</v>
      </c>
      <c r="M20" s="8">
        <f t="shared" si="0"/>
        <v>144882831588</v>
      </c>
      <c r="O20" s="8">
        <v>994247778004</v>
      </c>
      <c r="Q20" s="8">
        <v>0</v>
      </c>
      <c r="S20" s="8">
        <f>O20-Q20</f>
        <v>994247778004</v>
      </c>
    </row>
    <row r="21" spans="1:19" ht="21" customHeight="1">
      <c r="A21" s="1" t="s">
        <v>169</v>
      </c>
      <c r="E21" s="7" t="s">
        <v>173</v>
      </c>
      <c r="G21" s="131">
        <v>23</v>
      </c>
      <c r="I21" s="8">
        <v>144905101636</v>
      </c>
      <c r="J21" s="8"/>
      <c r="K21" s="8">
        <v>0</v>
      </c>
      <c r="M21" s="8">
        <f t="shared" si="0"/>
        <v>144905101636</v>
      </c>
      <c r="N21" s="8"/>
      <c r="O21" s="8">
        <v>1008352607195</v>
      </c>
      <c r="P21" s="8"/>
      <c r="Q21" s="8">
        <v>0</v>
      </c>
      <c r="R21" s="8"/>
      <c r="S21" s="8">
        <f>O21-Q21</f>
        <v>1008352607195</v>
      </c>
    </row>
    <row r="22" spans="1:19" ht="21" customHeight="1">
      <c r="A22" s="9" t="s">
        <v>171</v>
      </c>
      <c r="C22" s="78"/>
      <c r="D22" s="78"/>
      <c r="E22" s="7" t="s">
        <v>176</v>
      </c>
      <c r="G22" s="131">
        <v>23</v>
      </c>
      <c r="I22" s="8">
        <v>46176334281</v>
      </c>
      <c r="K22" s="8">
        <v>0</v>
      </c>
      <c r="M22" s="8">
        <f t="shared" si="0"/>
        <v>46176334281</v>
      </c>
      <c r="O22" s="8">
        <v>335975915047</v>
      </c>
      <c r="Q22" s="8">
        <v>0</v>
      </c>
      <c r="S22" s="8">
        <f t="shared" ref="S22:S43" si="1">O22-Q22</f>
        <v>335975915047</v>
      </c>
    </row>
    <row r="23" spans="1:19" ht="21" customHeight="1">
      <c r="A23" s="9" t="s">
        <v>241</v>
      </c>
      <c r="C23" s="132"/>
      <c r="D23" s="132"/>
      <c r="E23" s="8" t="s">
        <v>249</v>
      </c>
      <c r="F23" s="8"/>
      <c r="G23" s="131">
        <v>23</v>
      </c>
      <c r="I23" s="8">
        <v>24422917875</v>
      </c>
      <c r="J23" s="8"/>
      <c r="K23" s="8">
        <v>0</v>
      </c>
      <c r="L23" s="8"/>
      <c r="M23" s="8">
        <f t="shared" si="0"/>
        <v>24422917875</v>
      </c>
      <c r="N23" s="8"/>
      <c r="O23" s="8">
        <v>24422917875</v>
      </c>
      <c r="P23" s="8"/>
      <c r="Q23" s="8">
        <v>0</v>
      </c>
      <c r="R23" s="8"/>
      <c r="S23" s="8">
        <f t="shared" si="1"/>
        <v>24422917875</v>
      </c>
    </row>
    <row r="24" spans="1:19" ht="21" customHeight="1">
      <c r="A24" s="9" t="s">
        <v>151</v>
      </c>
      <c r="C24" s="78"/>
      <c r="D24" s="78"/>
      <c r="E24" s="7" t="s">
        <v>158</v>
      </c>
      <c r="G24" s="131">
        <v>23</v>
      </c>
      <c r="I24" s="8">
        <v>67350770871</v>
      </c>
      <c r="K24" s="8">
        <v>0</v>
      </c>
      <c r="M24" s="8">
        <f t="shared" si="0"/>
        <v>67350770871</v>
      </c>
      <c r="O24" s="8">
        <v>444671991857</v>
      </c>
      <c r="Q24" s="8">
        <v>0</v>
      </c>
      <c r="S24" s="8">
        <f t="shared" si="1"/>
        <v>444671991857</v>
      </c>
    </row>
    <row r="25" spans="1:19" ht="21" customHeight="1">
      <c r="A25" s="9" t="s">
        <v>242</v>
      </c>
      <c r="C25" s="132"/>
      <c r="D25" s="78"/>
      <c r="E25" s="7" t="s">
        <v>251</v>
      </c>
      <c r="G25" s="131">
        <v>23</v>
      </c>
      <c r="I25" s="8">
        <v>123718712400</v>
      </c>
      <c r="K25" s="8">
        <v>0</v>
      </c>
      <c r="M25" s="8">
        <f t="shared" si="0"/>
        <v>123718712400</v>
      </c>
      <c r="O25" s="8">
        <v>123718712400</v>
      </c>
      <c r="Q25" s="8">
        <v>0</v>
      </c>
      <c r="S25" s="8">
        <f t="shared" si="1"/>
        <v>123718712400</v>
      </c>
    </row>
    <row r="26" spans="1:19" ht="21" customHeight="1">
      <c r="A26" s="9" t="s">
        <v>152</v>
      </c>
      <c r="C26" s="78"/>
      <c r="D26" s="78"/>
      <c r="E26" s="7" t="s">
        <v>155</v>
      </c>
      <c r="G26" s="131">
        <v>23</v>
      </c>
      <c r="I26" s="8">
        <v>100692635425</v>
      </c>
      <c r="K26" s="8">
        <v>0</v>
      </c>
      <c r="M26" s="8">
        <f t="shared" si="0"/>
        <v>100692635425</v>
      </c>
      <c r="O26" s="8">
        <v>650297215814</v>
      </c>
      <c r="Q26" s="8">
        <v>0</v>
      </c>
      <c r="S26" s="8">
        <f t="shared" si="1"/>
        <v>650297215814</v>
      </c>
    </row>
    <row r="27" spans="1:19" ht="21" customHeight="1">
      <c r="A27" s="9" t="s">
        <v>245</v>
      </c>
      <c r="C27" s="132"/>
      <c r="D27" s="78"/>
      <c r="E27" s="8" t="s">
        <v>148</v>
      </c>
      <c r="F27" s="8"/>
      <c r="G27" s="131">
        <v>23</v>
      </c>
      <c r="I27" s="8">
        <v>151440438333</v>
      </c>
      <c r="J27" s="8"/>
      <c r="K27" s="8">
        <v>0</v>
      </c>
      <c r="L27" s="8"/>
      <c r="M27" s="8">
        <f t="shared" si="0"/>
        <v>151440438333</v>
      </c>
      <c r="N27" s="8"/>
      <c r="O27" s="8">
        <v>976227342292</v>
      </c>
      <c r="P27" s="8"/>
      <c r="Q27" s="8">
        <v>0</v>
      </c>
      <c r="R27" s="8"/>
      <c r="S27" s="8">
        <f t="shared" si="1"/>
        <v>976227342292</v>
      </c>
    </row>
    <row r="28" spans="1:19" ht="21" customHeight="1">
      <c r="A28" s="1" t="s">
        <v>243</v>
      </c>
      <c r="C28" s="132"/>
      <c r="D28" s="78"/>
      <c r="E28" s="7" t="s">
        <v>148</v>
      </c>
      <c r="G28" s="131">
        <v>23</v>
      </c>
      <c r="I28" s="8">
        <v>152345198493</v>
      </c>
      <c r="K28" s="8">
        <v>0</v>
      </c>
      <c r="M28" s="8">
        <f t="shared" si="0"/>
        <v>152345198493</v>
      </c>
      <c r="O28" s="8">
        <v>975913690623</v>
      </c>
      <c r="Q28" s="8">
        <v>0</v>
      </c>
      <c r="S28" s="8">
        <f t="shared" si="1"/>
        <v>975913690623</v>
      </c>
    </row>
    <row r="29" spans="1:19" ht="21" customHeight="1">
      <c r="A29" s="1" t="s">
        <v>240</v>
      </c>
      <c r="C29" s="132"/>
      <c r="D29" s="78"/>
      <c r="E29" s="7" t="s">
        <v>248</v>
      </c>
      <c r="G29" s="131">
        <v>23</v>
      </c>
      <c r="I29" s="8">
        <v>10738729788</v>
      </c>
      <c r="K29" s="8">
        <v>0</v>
      </c>
      <c r="M29" s="8">
        <f t="shared" si="0"/>
        <v>10738729788</v>
      </c>
      <c r="O29" s="8">
        <v>10738729788</v>
      </c>
      <c r="Q29" s="8">
        <v>0</v>
      </c>
      <c r="S29" s="8">
        <f t="shared" si="1"/>
        <v>10738729788</v>
      </c>
    </row>
    <row r="30" spans="1:19" ht="21" customHeight="1">
      <c r="A30" s="9" t="s">
        <v>146</v>
      </c>
      <c r="C30" s="132"/>
      <c r="D30" s="78"/>
      <c r="E30" s="8" t="s">
        <v>147</v>
      </c>
      <c r="F30" s="8"/>
      <c r="G30" s="131">
        <v>23</v>
      </c>
      <c r="I30" s="8">
        <v>58974861760</v>
      </c>
      <c r="J30" s="8"/>
      <c r="K30" s="8">
        <v>0</v>
      </c>
      <c r="L30" s="8"/>
      <c r="M30" s="8">
        <f t="shared" si="0"/>
        <v>58974861760</v>
      </c>
      <c r="N30" s="8"/>
      <c r="O30" s="8">
        <v>429850623039</v>
      </c>
      <c r="P30" s="8"/>
      <c r="Q30" s="8">
        <v>0</v>
      </c>
      <c r="R30" s="8"/>
      <c r="S30" s="8">
        <f t="shared" si="1"/>
        <v>429850623039</v>
      </c>
    </row>
    <row r="31" spans="1:19" ht="23.25" customHeight="1">
      <c r="A31" s="9" t="s">
        <v>113</v>
      </c>
      <c r="C31" s="78"/>
      <c r="D31" s="78"/>
      <c r="E31" s="7" t="s">
        <v>115</v>
      </c>
      <c r="G31" s="131">
        <v>23</v>
      </c>
      <c r="I31" s="8">
        <v>57569903192</v>
      </c>
      <c r="K31" s="8">
        <v>0</v>
      </c>
      <c r="M31" s="8">
        <f t="shared" si="0"/>
        <v>57569903192</v>
      </c>
      <c r="O31" s="8">
        <v>388327162262</v>
      </c>
      <c r="Q31" s="8">
        <v>0</v>
      </c>
      <c r="S31" s="8">
        <f t="shared" si="1"/>
        <v>388327162262</v>
      </c>
    </row>
    <row r="32" spans="1:19" ht="23.25" customHeight="1">
      <c r="A32" s="9" t="s">
        <v>200</v>
      </c>
      <c r="C32" s="132"/>
      <c r="D32" s="78"/>
      <c r="E32" s="8" t="s">
        <v>211</v>
      </c>
      <c r="F32" s="8"/>
      <c r="G32" s="131">
        <v>23</v>
      </c>
      <c r="I32" s="8">
        <v>0</v>
      </c>
      <c r="J32" s="8"/>
      <c r="K32" s="8">
        <v>0</v>
      </c>
      <c r="L32" s="8"/>
      <c r="M32" s="8">
        <f t="shared" si="0"/>
        <v>0</v>
      </c>
      <c r="N32" s="8"/>
      <c r="O32" s="8">
        <v>2936588634</v>
      </c>
      <c r="P32" s="8"/>
      <c r="Q32" s="8">
        <v>0</v>
      </c>
      <c r="R32" s="8"/>
      <c r="S32" s="8">
        <f t="shared" si="1"/>
        <v>2936588634</v>
      </c>
    </row>
    <row r="33" spans="1:19" ht="23.25" customHeight="1">
      <c r="A33" s="9" t="s">
        <v>107</v>
      </c>
      <c r="C33" s="132"/>
      <c r="D33" s="132"/>
      <c r="E33" s="8" t="s">
        <v>110</v>
      </c>
      <c r="F33" s="8"/>
      <c r="G33" s="131">
        <v>23</v>
      </c>
      <c r="I33" s="8">
        <v>14137534240</v>
      </c>
      <c r="K33" s="8">
        <v>0</v>
      </c>
      <c r="M33" s="8">
        <f t="shared" si="0"/>
        <v>14137534240</v>
      </c>
      <c r="O33" s="8">
        <v>95605308175</v>
      </c>
      <c r="Q33" s="8">
        <v>0</v>
      </c>
      <c r="S33" s="8">
        <f t="shared" si="1"/>
        <v>95605308175</v>
      </c>
    </row>
    <row r="34" spans="1:19" ht="23.25" customHeight="1">
      <c r="A34" s="9" t="s">
        <v>108</v>
      </c>
      <c r="C34" s="132"/>
      <c r="D34" s="78"/>
      <c r="E34" s="7" t="s">
        <v>145</v>
      </c>
      <c r="G34" s="131">
        <v>23</v>
      </c>
      <c r="I34" s="8">
        <v>53101919790</v>
      </c>
      <c r="K34" s="8">
        <v>0</v>
      </c>
      <c r="M34" s="8">
        <f t="shared" si="0"/>
        <v>53101919790</v>
      </c>
      <c r="O34" s="8">
        <v>366108515280</v>
      </c>
      <c r="Q34" s="8">
        <v>0</v>
      </c>
      <c r="S34" s="8">
        <f t="shared" si="1"/>
        <v>366108515280</v>
      </c>
    </row>
    <row r="35" spans="1:19" ht="23.25" customHeight="1">
      <c r="A35" s="9" t="s">
        <v>102</v>
      </c>
      <c r="C35" s="132"/>
      <c r="D35" s="78"/>
      <c r="E35" s="7" t="s">
        <v>104</v>
      </c>
      <c r="G35" s="131">
        <v>18</v>
      </c>
      <c r="I35" s="8">
        <v>41503204755</v>
      </c>
      <c r="K35" s="8">
        <v>0</v>
      </c>
      <c r="M35" s="8">
        <f t="shared" si="0"/>
        <v>41503204755</v>
      </c>
      <c r="O35" s="8">
        <v>281838850215</v>
      </c>
      <c r="Q35" s="8">
        <v>0</v>
      </c>
      <c r="S35" s="8">
        <f t="shared" si="1"/>
        <v>281838850215</v>
      </c>
    </row>
    <row r="36" spans="1:19" ht="23.25" customHeight="1">
      <c r="A36" s="9" t="s">
        <v>87</v>
      </c>
      <c r="C36" s="132"/>
      <c r="D36" s="78"/>
      <c r="E36" s="7" t="s">
        <v>92</v>
      </c>
      <c r="G36" s="131">
        <v>23</v>
      </c>
      <c r="I36" s="8">
        <v>7311285181</v>
      </c>
      <c r="K36" s="8">
        <v>0</v>
      </c>
      <c r="M36" s="8">
        <f t="shared" si="0"/>
        <v>7311285181</v>
      </c>
      <c r="O36" s="8">
        <v>422480351213</v>
      </c>
      <c r="Q36" s="8">
        <v>0</v>
      </c>
      <c r="S36" s="8">
        <f t="shared" si="1"/>
        <v>422480351213</v>
      </c>
    </row>
    <row r="37" spans="1:19" ht="23.25" customHeight="1">
      <c r="A37" s="9" t="s">
        <v>83</v>
      </c>
      <c r="C37" s="132"/>
      <c r="D37" s="78"/>
      <c r="E37" s="7" t="s">
        <v>85</v>
      </c>
      <c r="G37" s="131">
        <v>23</v>
      </c>
      <c r="I37" s="8">
        <v>43372351666</v>
      </c>
      <c r="K37" s="8">
        <v>0</v>
      </c>
      <c r="M37" s="8">
        <f t="shared" si="0"/>
        <v>43372351666</v>
      </c>
      <c r="O37" s="8">
        <v>290680460236</v>
      </c>
      <c r="Q37" s="8">
        <v>0</v>
      </c>
      <c r="S37" s="8">
        <f t="shared" si="1"/>
        <v>290680460236</v>
      </c>
    </row>
    <row r="38" spans="1:19" ht="23.25" customHeight="1">
      <c r="A38" s="9" t="s">
        <v>26</v>
      </c>
      <c r="C38" s="132"/>
      <c r="D38" s="78"/>
      <c r="E38" s="7" t="s">
        <v>27</v>
      </c>
      <c r="G38" s="131">
        <v>23</v>
      </c>
      <c r="I38" s="8">
        <v>0</v>
      </c>
      <c r="K38" s="8">
        <v>0</v>
      </c>
      <c r="M38" s="8">
        <f t="shared" si="0"/>
        <v>0</v>
      </c>
      <c r="O38" s="8">
        <v>48031023503</v>
      </c>
      <c r="Q38" s="8">
        <v>0</v>
      </c>
      <c r="S38" s="8">
        <f t="shared" si="1"/>
        <v>48031023503</v>
      </c>
    </row>
    <row r="39" spans="1:19" ht="23.25" customHeight="1">
      <c r="A39" s="9" t="s">
        <v>28</v>
      </c>
      <c r="C39" s="132"/>
      <c r="D39" s="78"/>
      <c r="E39" s="7" t="s">
        <v>30</v>
      </c>
      <c r="G39" s="131">
        <v>23</v>
      </c>
      <c r="I39" s="8">
        <v>12358061168</v>
      </c>
      <c r="K39" s="8">
        <v>0</v>
      </c>
      <c r="M39" s="8">
        <f t="shared" si="0"/>
        <v>12358061168</v>
      </c>
      <c r="O39" s="8">
        <v>86831339461</v>
      </c>
      <c r="Q39" s="8">
        <v>0</v>
      </c>
      <c r="S39" s="8">
        <f t="shared" si="1"/>
        <v>86831339461</v>
      </c>
    </row>
    <row r="40" spans="1:19" ht="23.25" customHeight="1">
      <c r="A40" s="9" t="s">
        <v>86</v>
      </c>
      <c r="C40" s="132"/>
      <c r="D40" s="78"/>
      <c r="E40" s="7" t="s">
        <v>89</v>
      </c>
      <c r="G40" s="131">
        <v>23</v>
      </c>
      <c r="I40" s="8">
        <v>41273758991</v>
      </c>
      <c r="K40" s="8">
        <v>0</v>
      </c>
      <c r="M40" s="8">
        <f t="shared" si="0"/>
        <v>41273758991</v>
      </c>
      <c r="O40" s="8">
        <v>288160884376</v>
      </c>
      <c r="Q40" s="8">
        <v>0</v>
      </c>
      <c r="S40" s="8">
        <f t="shared" si="1"/>
        <v>288160884376</v>
      </c>
    </row>
    <row r="41" spans="1:19" ht="23.25" customHeight="1">
      <c r="A41" s="9" t="s">
        <v>96</v>
      </c>
      <c r="C41" s="132"/>
      <c r="D41" s="78"/>
      <c r="E41" s="7" t="s">
        <v>98</v>
      </c>
      <c r="G41" s="131">
        <v>18</v>
      </c>
      <c r="I41" s="8">
        <v>0</v>
      </c>
      <c r="K41" s="8">
        <v>0</v>
      </c>
      <c r="M41" s="8">
        <f t="shared" si="0"/>
        <v>0</v>
      </c>
      <c r="O41" s="8">
        <v>8527629312</v>
      </c>
      <c r="Q41" s="8">
        <v>0</v>
      </c>
      <c r="S41" s="8">
        <f t="shared" si="1"/>
        <v>8527629312</v>
      </c>
    </row>
    <row r="42" spans="1:19" ht="23.25" customHeight="1">
      <c r="A42" s="9" t="s">
        <v>95</v>
      </c>
      <c r="C42" s="132"/>
      <c r="D42" s="132"/>
      <c r="E42" s="8" t="s">
        <v>97</v>
      </c>
      <c r="F42" s="8"/>
      <c r="G42" s="131">
        <v>18</v>
      </c>
      <c r="I42" s="8">
        <v>0</v>
      </c>
      <c r="K42" s="8">
        <v>0</v>
      </c>
      <c r="M42" s="8">
        <f t="shared" si="0"/>
        <v>0</v>
      </c>
      <c r="O42" s="8">
        <v>56789258937</v>
      </c>
      <c r="Q42" s="8">
        <v>0</v>
      </c>
      <c r="S42" s="8">
        <f t="shared" si="1"/>
        <v>56789258937</v>
      </c>
    </row>
    <row r="43" spans="1:19" ht="23.25" customHeight="1">
      <c r="A43" s="9" t="s">
        <v>94</v>
      </c>
      <c r="C43" s="132"/>
      <c r="D43" s="132"/>
      <c r="E43" s="8" t="s">
        <v>97</v>
      </c>
      <c r="F43" s="8"/>
      <c r="G43" s="131">
        <v>18</v>
      </c>
      <c r="I43" s="8">
        <v>0</v>
      </c>
      <c r="K43" s="8">
        <v>0</v>
      </c>
      <c r="M43" s="8">
        <f t="shared" si="0"/>
        <v>0</v>
      </c>
      <c r="O43" s="8">
        <v>26187478355</v>
      </c>
      <c r="Q43" s="8">
        <v>0</v>
      </c>
      <c r="S43" s="8">
        <f t="shared" si="1"/>
        <v>26187478355</v>
      </c>
    </row>
    <row r="44" spans="1:19" ht="23.25" customHeight="1">
      <c r="A44" s="9" t="s">
        <v>255</v>
      </c>
      <c r="C44" s="132"/>
      <c r="D44" s="132"/>
      <c r="E44" s="8" t="s">
        <v>188</v>
      </c>
      <c r="F44" s="8"/>
      <c r="G44" s="131" t="s">
        <v>188</v>
      </c>
      <c r="I44" s="8">
        <v>0</v>
      </c>
      <c r="K44" s="8">
        <v>0</v>
      </c>
      <c r="M44" s="8">
        <f t="shared" si="0"/>
        <v>0</v>
      </c>
      <c r="O44" s="8">
        <v>1290580000000</v>
      </c>
      <c r="Q44" s="8">
        <v>0</v>
      </c>
      <c r="S44" s="8">
        <v>1290580000000</v>
      </c>
    </row>
    <row r="45" spans="1:19" ht="23.25" customHeight="1">
      <c r="A45" s="9" t="s">
        <v>256</v>
      </c>
      <c r="C45" s="132"/>
      <c r="D45" s="132"/>
      <c r="E45" s="8" t="s">
        <v>188</v>
      </c>
      <c r="F45" s="8"/>
      <c r="G45" s="131" t="s">
        <v>188</v>
      </c>
      <c r="I45" s="8">
        <v>0</v>
      </c>
      <c r="K45" s="8">
        <v>0</v>
      </c>
      <c r="M45" s="8">
        <f t="shared" si="0"/>
        <v>0</v>
      </c>
      <c r="O45" s="8">
        <v>328872470160</v>
      </c>
      <c r="Q45" s="8">
        <v>0</v>
      </c>
      <c r="S45" s="8">
        <v>328872470160</v>
      </c>
    </row>
    <row r="46" spans="1:19" ht="21" customHeight="1">
      <c r="A46" s="42" t="s">
        <v>142</v>
      </c>
      <c r="C46" s="1"/>
      <c r="D46" s="1"/>
      <c r="E46" s="8"/>
      <c r="G46" s="88"/>
      <c r="I46" s="14">
        <f>SUM(I9:I45)</f>
        <v>7453986584258</v>
      </c>
      <c r="J46" s="13"/>
      <c r="K46" s="14">
        <f>SUM(K9:K45)</f>
        <v>3933455339</v>
      </c>
      <c r="L46" s="13"/>
      <c r="M46" s="14">
        <f>SUM(M9:M45)</f>
        <v>7450053128919</v>
      </c>
      <c r="N46" s="13"/>
      <c r="O46" s="14">
        <f>SUM(O9:O45)</f>
        <v>39561360612337</v>
      </c>
      <c r="P46" s="13"/>
      <c r="Q46" s="14">
        <f>SUM(Q9:Q45)</f>
        <v>16604692747</v>
      </c>
      <c r="R46" s="13"/>
      <c r="S46" s="14">
        <f>SUM(S9:S45)</f>
        <v>39544755919590</v>
      </c>
    </row>
  </sheetData>
  <sortState xmlns:xlrd2="http://schemas.microsoft.com/office/spreadsheetml/2017/richdata2" ref="A9:S43">
    <sortCondition descending="1" ref="S9:S43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/>
    <pageSetUpPr fitToPage="1"/>
  </sheetPr>
  <dimension ref="A1:M11"/>
  <sheetViews>
    <sheetView rightToLeft="1" view="pageBreakPreview" zoomScale="115" zoomScaleNormal="100" zoomScaleSheetLayoutView="115" workbookViewId="0">
      <selection activeCell="A2" sqref="A2:M7"/>
    </sheetView>
  </sheetViews>
  <sheetFormatPr defaultRowHeight="22.5" customHeight="1"/>
  <cols>
    <col min="1" max="1" width="39" style="10" customWidth="1"/>
    <col min="2" max="2" width="0.85546875" style="10" customWidth="1"/>
    <col min="3" max="3" width="21.28515625" style="7" customWidth="1"/>
    <col min="4" max="4" width="0.85546875" style="7" customWidth="1"/>
    <col min="5" max="5" width="21.28515625" style="7" customWidth="1"/>
    <col min="6" max="6" width="0.85546875" style="7" customWidth="1"/>
    <col min="7" max="7" width="21.28515625" style="7" customWidth="1"/>
    <col min="8" max="8" width="0.85546875" style="7" customWidth="1"/>
    <col min="9" max="9" width="21.28515625" style="7" customWidth="1"/>
    <col min="10" max="10" width="0.85546875" style="7" customWidth="1"/>
    <col min="11" max="11" width="21.28515625" style="7" customWidth="1"/>
    <col min="12" max="12" width="0.85546875" style="7" customWidth="1"/>
    <col min="13" max="13" width="21.28515625" style="7" customWidth="1"/>
    <col min="14" max="14" width="0.28515625" style="10" customWidth="1"/>
    <col min="15" max="15" width="9.140625" style="10"/>
    <col min="16" max="16" width="21.7109375" style="10" bestFit="1" customWidth="1"/>
    <col min="17" max="16384" width="9.140625" style="10"/>
  </cols>
  <sheetData>
    <row r="1" spans="1:13" ht="22.5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2.5" customHeight="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22.5" customHeight="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5" spans="1:13" ht="22.5" customHeight="1">
      <c r="A5" s="119" t="s">
        <v>71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3" ht="22.5" customHeight="1">
      <c r="A6" s="120" t="s">
        <v>42</v>
      </c>
      <c r="C6" s="120" t="s">
        <v>51</v>
      </c>
      <c r="D6" s="120"/>
      <c r="E6" s="120"/>
      <c r="F6" s="120"/>
      <c r="G6" s="120"/>
      <c r="I6" s="120" t="s">
        <v>253</v>
      </c>
      <c r="J6" s="120"/>
      <c r="K6" s="120"/>
      <c r="L6" s="120"/>
      <c r="M6" s="120"/>
    </row>
    <row r="7" spans="1:13" ht="22.5" customHeight="1">
      <c r="A7" s="120"/>
      <c r="C7" s="5" t="s">
        <v>69</v>
      </c>
      <c r="D7" s="28"/>
      <c r="E7" s="5" t="s">
        <v>66</v>
      </c>
      <c r="F7" s="28"/>
      <c r="G7" s="5" t="s">
        <v>70</v>
      </c>
      <c r="I7" s="5" t="s">
        <v>69</v>
      </c>
      <c r="J7" s="28"/>
      <c r="K7" s="5" t="s">
        <v>66</v>
      </c>
      <c r="L7" s="28"/>
      <c r="M7" s="5" t="s">
        <v>70</v>
      </c>
    </row>
    <row r="8" spans="1:13" ht="22.5" customHeight="1">
      <c r="A8" s="88"/>
      <c r="C8" s="21" t="s">
        <v>119</v>
      </c>
      <c r="D8" s="8"/>
      <c r="E8" s="21" t="s">
        <v>119</v>
      </c>
      <c r="F8" s="8"/>
      <c r="G8" s="21" t="s">
        <v>119</v>
      </c>
      <c r="I8" s="21" t="s">
        <v>119</v>
      </c>
      <c r="J8" s="8"/>
      <c r="K8" s="21" t="s">
        <v>119</v>
      </c>
      <c r="L8" s="8"/>
      <c r="M8" s="21" t="s">
        <v>119</v>
      </c>
    </row>
    <row r="9" spans="1:13" ht="22.5" customHeight="1">
      <c r="A9" s="33" t="s">
        <v>120</v>
      </c>
      <c r="C9" s="13">
        <v>3596021226552</v>
      </c>
      <c r="D9" s="13"/>
      <c r="E9" s="7">
        <v>3933455339</v>
      </c>
      <c r="F9" s="13"/>
      <c r="G9" s="13">
        <f>C9-E9</f>
        <v>3592087771213</v>
      </c>
      <c r="H9" s="13"/>
      <c r="I9" s="13">
        <v>21098924612058</v>
      </c>
      <c r="J9" s="13"/>
      <c r="K9" s="7">
        <v>16604692747</v>
      </c>
      <c r="L9" s="13"/>
      <c r="M9" s="8">
        <f>I9-K9</f>
        <v>21082319919311</v>
      </c>
    </row>
    <row r="10" spans="1:13" ht="22.5" customHeight="1">
      <c r="A10" s="73" t="s">
        <v>142</v>
      </c>
      <c r="C10" s="32">
        <f>SUM(C9)</f>
        <v>3596021226552</v>
      </c>
      <c r="D10" s="13"/>
      <c r="E10" s="32">
        <f>SUM(E9)</f>
        <v>3933455339</v>
      </c>
      <c r="F10" s="13"/>
      <c r="G10" s="32">
        <f>SUM(G9)</f>
        <v>3592087771213</v>
      </c>
      <c r="H10" s="13"/>
      <c r="I10" s="32">
        <f>SUM(I9)</f>
        <v>21098924612058</v>
      </c>
      <c r="J10" s="13"/>
      <c r="K10" s="32">
        <f>SUM(K9)</f>
        <v>16604692747</v>
      </c>
      <c r="L10" s="13"/>
      <c r="M10" s="32">
        <f>SUM(M9)</f>
        <v>21082319919311</v>
      </c>
    </row>
    <row r="11" spans="1:13" ht="22.5" customHeight="1"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/>
    <pageSetUpPr fitToPage="1"/>
  </sheetPr>
  <dimension ref="A1:T37"/>
  <sheetViews>
    <sheetView rightToLeft="1" view="pageBreakPreview" zoomScale="85" zoomScaleNormal="100" zoomScaleSheetLayoutView="85" workbookViewId="0">
      <selection activeCell="A3" sqref="A3:Q7"/>
    </sheetView>
  </sheetViews>
  <sheetFormatPr defaultRowHeight="18.75"/>
  <cols>
    <col min="1" max="1" width="40.7109375" style="10" bestFit="1" customWidth="1"/>
    <col min="2" max="2" width="0.85546875" style="10" customWidth="1"/>
    <col min="3" max="3" width="13.85546875" style="7" bestFit="1" customWidth="1"/>
    <col min="4" max="4" width="0.85546875" style="7" customWidth="1"/>
    <col min="5" max="5" width="20.85546875" style="7" bestFit="1" customWidth="1"/>
    <col min="6" max="6" width="0.85546875" style="7" customWidth="1"/>
    <col min="7" max="7" width="20.42578125" style="7" bestFit="1" customWidth="1"/>
    <col min="8" max="8" width="0.85546875" style="7" customWidth="1"/>
    <col min="9" max="9" width="18.42578125" style="7" customWidth="1"/>
    <col min="10" max="10" width="0.85546875" style="7" customWidth="1"/>
    <col min="11" max="11" width="24.85546875" style="7" bestFit="1" customWidth="1"/>
    <col min="12" max="12" width="0.85546875" style="7" customWidth="1"/>
    <col min="13" max="13" width="21" style="7" bestFit="1" customWidth="1"/>
    <col min="14" max="14" width="0.85546875" style="7" customWidth="1"/>
    <col min="15" max="15" width="24.7109375" style="7" customWidth="1"/>
    <col min="16" max="16" width="0.85546875" style="7" customWidth="1"/>
    <col min="17" max="17" width="19.28515625" style="7" bestFit="1" customWidth="1"/>
    <col min="18" max="18" width="18.5703125" style="10" bestFit="1" customWidth="1"/>
    <col min="19" max="19" width="26" style="10" bestFit="1" customWidth="1"/>
    <col min="20" max="20" width="18.85546875" style="10" bestFit="1" customWidth="1"/>
    <col min="21" max="21" width="8.85546875" style="10" customWidth="1"/>
    <col min="22" max="34" width="9.140625" style="10" customWidth="1"/>
    <col min="35" max="35" width="20.7109375" style="10" bestFit="1" customWidth="1"/>
    <col min="36" max="36" width="16" style="10" bestFit="1" customWidth="1"/>
    <col min="37" max="16384" width="9.140625" style="10"/>
  </cols>
  <sheetData>
    <row r="1" spans="1:20" ht="2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20" ht="2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20" ht="2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5" spans="1:20" ht="21">
      <c r="A5" s="119" t="s">
        <v>72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21"/>
      <c r="S5" s="121"/>
    </row>
    <row r="6" spans="1:20" ht="21">
      <c r="A6" s="108" t="s">
        <v>42</v>
      </c>
      <c r="C6" s="120" t="s">
        <v>51</v>
      </c>
      <c r="D6" s="120"/>
      <c r="E6" s="120"/>
      <c r="F6" s="120"/>
      <c r="G6" s="120"/>
      <c r="H6" s="120"/>
      <c r="I6" s="120"/>
      <c r="K6" s="120" t="s">
        <v>253</v>
      </c>
      <c r="L6" s="120"/>
      <c r="M6" s="120"/>
      <c r="N6" s="120"/>
      <c r="O6" s="120"/>
      <c r="P6" s="120"/>
      <c r="Q6" s="120"/>
      <c r="R6" s="121"/>
      <c r="S6" s="121"/>
    </row>
    <row r="7" spans="1:20" ht="42">
      <c r="A7" s="108"/>
      <c r="C7" s="5" t="s">
        <v>6</v>
      </c>
      <c r="D7" s="28"/>
      <c r="E7" s="5" t="s">
        <v>73</v>
      </c>
      <c r="F7" s="28"/>
      <c r="G7" s="5" t="s">
        <v>74</v>
      </c>
      <c r="H7" s="28"/>
      <c r="I7" s="5" t="s">
        <v>75</v>
      </c>
      <c r="K7" s="5" t="s">
        <v>6</v>
      </c>
      <c r="L7" s="28"/>
      <c r="M7" s="5" t="s">
        <v>73</v>
      </c>
      <c r="N7" s="28"/>
      <c r="O7" s="5" t="s">
        <v>74</v>
      </c>
      <c r="P7" s="28"/>
      <c r="Q7" s="5" t="s">
        <v>75</v>
      </c>
      <c r="R7" s="121"/>
      <c r="S7" s="121"/>
    </row>
    <row r="8" spans="1:20" ht="21">
      <c r="A8" s="88"/>
      <c r="C8" s="94"/>
      <c r="D8" s="8"/>
      <c r="E8" s="21" t="s">
        <v>119</v>
      </c>
      <c r="F8" s="8"/>
      <c r="G8" s="21" t="s">
        <v>119</v>
      </c>
      <c r="H8" s="8"/>
      <c r="I8" s="21" t="s">
        <v>119</v>
      </c>
      <c r="K8" s="94"/>
      <c r="L8" s="8"/>
      <c r="M8" s="21" t="s">
        <v>119</v>
      </c>
      <c r="N8" s="8"/>
      <c r="O8" s="21" t="s">
        <v>119</v>
      </c>
      <c r="P8" s="8"/>
      <c r="Q8" s="21" t="s">
        <v>119</v>
      </c>
      <c r="R8" s="98"/>
      <c r="S8" s="98"/>
    </row>
    <row r="9" spans="1:20" ht="21">
      <c r="A9" s="1" t="s">
        <v>166</v>
      </c>
      <c r="C9" s="13">
        <v>0</v>
      </c>
      <c r="D9" s="13"/>
      <c r="E9" s="13">
        <v>0</v>
      </c>
      <c r="F9" s="13"/>
      <c r="G9" s="13">
        <v>0</v>
      </c>
      <c r="H9" s="13"/>
      <c r="I9" s="13">
        <f>E9-G9</f>
        <v>0</v>
      </c>
      <c r="J9" s="13"/>
      <c r="K9" s="13">
        <v>990000</v>
      </c>
      <c r="L9" s="13"/>
      <c r="M9" s="13">
        <v>10282333337</v>
      </c>
      <c r="N9" s="13"/>
      <c r="O9" s="13">
        <v>9877230000</v>
      </c>
      <c r="P9" s="13"/>
      <c r="Q9" s="13">
        <f>M9-O9</f>
        <v>405103337</v>
      </c>
      <c r="R9" s="98"/>
      <c r="S9" s="98"/>
      <c r="T9" s="7"/>
    </row>
    <row r="10" spans="1:20" ht="21">
      <c r="A10" s="1" t="s">
        <v>159</v>
      </c>
      <c r="C10" s="13">
        <v>0</v>
      </c>
      <c r="D10" s="13"/>
      <c r="E10" s="13">
        <v>0</v>
      </c>
      <c r="F10" s="13"/>
      <c r="G10" s="13">
        <v>0</v>
      </c>
      <c r="H10" s="13"/>
      <c r="I10" s="13">
        <f t="shared" ref="I10:I25" si="0">E10-G10</f>
        <v>0</v>
      </c>
      <c r="J10" s="13"/>
      <c r="K10" s="13">
        <v>89879</v>
      </c>
      <c r="L10" s="13"/>
      <c r="M10" s="13">
        <v>353065294688</v>
      </c>
      <c r="N10" s="13"/>
      <c r="O10" s="13">
        <v>451006350712</v>
      </c>
      <c r="P10" s="13"/>
      <c r="Q10" s="13">
        <f t="shared" ref="Q10:Q25" si="1">M10-O10</f>
        <v>-97941056024</v>
      </c>
      <c r="R10" s="98"/>
      <c r="S10" s="98"/>
      <c r="T10" s="7"/>
    </row>
    <row r="11" spans="1:20" ht="21">
      <c r="A11" s="1" t="s">
        <v>112</v>
      </c>
      <c r="C11" s="13">
        <v>0</v>
      </c>
      <c r="D11" s="13"/>
      <c r="E11" s="13">
        <v>0</v>
      </c>
      <c r="F11" s="13"/>
      <c r="G11" s="13">
        <v>0</v>
      </c>
      <c r="H11" s="13"/>
      <c r="I11" s="13">
        <f t="shared" si="0"/>
        <v>0</v>
      </c>
      <c r="J11" s="13"/>
      <c r="K11" s="13">
        <v>121400000</v>
      </c>
      <c r="L11" s="13"/>
      <c r="M11" s="13">
        <v>837566047604</v>
      </c>
      <c r="N11" s="13"/>
      <c r="O11" s="13">
        <f>M11-Q11</f>
        <v>683360705020</v>
      </c>
      <c r="P11" s="13"/>
      <c r="Q11" s="13">
        <f>160730161290-4220454334-2304364372</f>
        <v>154205342584</v>
      </c>
      <c r="R11" s="98"/>
      <c r="S11" s="98"/>
      <c r="T11" s="7"/>
    </row>
    <row r="12" spans="1:20" ht="21">
      <c r="A12" s="1" t="s">
        <v>198</v>
      </c>
      <c r="C12" s="13">
        <v>26458</v>
      </c>
      <c r="D12" s="13"/>
      <c r="E12" s="13">
        <v>24492219646</v>
      </c>
      <c r="F12" s="13"/>
      <c r="G12" s="13">
        <v>23100058151</v>
      </c>
      <c r="H12" s="13"/>
      <c r="I12" s="13">
        <f t="shared" si="0"/>
        <v>1392161495</v>
      </c>
      <c r="J12" s="13"/>
      <c r="K12" s="13">
        <v>26458</v>
      </c>
      <c r="L12" s="13"/>
      <c r="M12" s="13">
        <v>24492219646</v>
      </c>
      <c r="N12" s="13"/>
      <c r="O12" s="13">
        <v>23100058151</v>
      </c>
      <c r="P12" s="13"/>
      <c r="Q12" s="13">
        <f t="shared" si="1"/>
        <v>1392161495</v>
      </c>
      <c r="R12" s="98"/>
      <c r="S12" s="98"/>
      <c r="T12" s="7"/>
    </row>
    <row r="13" spans="1:20" ht="21">
      <c r="A13" s="1" t="s">
        <v>197</v>
      </c>
      <c r="C13" s="13">
        <v>261934</v>
      </c>
      <c r="D13" s="13"/>
      <c r="E13" s="13">
        <v>243425253910</v>
      </c>
      <c r="F13" s="13"/>
      <c r="G13" s="13">
        <v>227976331489</v>
      </c>
      <c r="H13" s="13"/>
      <c r="I13" s="13">
        <f t="shared" si="0"/>
        <v>15448922421</v>
      </c>
      <c r="J13" s="13"/>
      <c r="K13" s="13">
        <v>312423</v>
      </c>
      <c r="L13" s="13"/>
      <c r="M13" s="13">
        <v>288400116558</v>
      </c>
      <c r="N13" s="13"/>
      <c r="O13" s="13">
        <v>271543513492</v>
      </c>
      <c r="P13" s="13"/>
      <c r="Q13" s="13">
        <f t="shared" si="1"/>
        <v>16856603066</v>
      </c>
      <c r="R13" s="98"/>
      <c r="S13" s="98"/>
      <c r="T13" s="7"/>
    </row>
    <row r="14" spans="1:20" ht="21">
      <c r="A14" s="1" t="s">
        <v>196</v>
      </c>
      <c r="C14" s="13">
        <v>184007</v>
      </c>
      <c r="D14" s="13"/>
      <c r="E14" s="13">
        <v>165981258590</v>
      </c>
      <c r="F14" s="13"/>
      <c r="G14" s="13">
        <v>157328974465</v>
      </c>
      <c r="H14" s="13"/>
      <c r="I14" s="13">
        <f t="shared" si="0"/>
        <v>8652284125</v>
      </c>
      <c r="J14" s="13"/>
      <c r="K14" s="13">
        <v>184007</v>
      </c>
      <c r="L14" s="13"/>
      <c r="M14" s="13">
        <v>165981258590</v>
      </c>
      <c r="N14" s="13"/>
      <c r="O14" s="13">
        <v>157328974465</v>
      </c>
      <c r="P14" s="13"/>
      <c r="Q14" s="13">
        <f t="shared" si="1"/>
        <v>8652284125</v>
      </c>
      <c r="R14" s="98"/>
      <c r="S14" s="98"/>
      <c r="T14" s="7"/>
    </row>
    <row r="15" spans="1:20" ht="21">
      <c r="A15" s="1" t="s">
        <v>195</v>
      </c>
      <c r="C15" s="13">
        <v>48755</v>
      </c>
      <c r="D15" s="13"/>
      <c r="E15" s="13">
        <v>47770974654</v>
      </c>
      <c r="F15" s="13"/>
      <c r="G15" s="13">
        <v>44430700982</v>
      </c>
      <c r="H15" s="13"/>
      <c r="I15" s="13">
        <f t="shared" si="0"/>
        <v>3340273672</v>
      </c>
      <c r="J15" s="13"/>
      <c r="K15" s="13">
        <v>48755</v>
      </c>
      <c r="L15" s="13"/>
      <c r="M15" s="13">
        <v>47770974654</v>
      </c>
      <c r="N15" s="13"/>
      <c r="O15" s="13">
        <v>44430700982</v>
      </c>
      <c r="P15" s="13"/>
      <c r="Q15" s="13">
        <f t="shared" si="1"/>
        <v>3340273672</v>
      </c>
      <c r="R15" s="98"/>
      <c r="S15" s="98"/>
      <c r="T15" s="7"/>
    </row>
    <row r="16" spans="1:20" ht="21">
      <c r="A16" s="1" t="s">
        <v>219</v>
      </c>
      <c r="C16" s="13">
        <v>5333147</v>
      </c>
      <c r="D16" s="13"/>
      <c r="E16" s="13">
        <v>4494950448505</v>
      </c>
      <c r="F16" s="13"/>
      <c r="G16" s="13">
        <v>4446244653900</v>
      </c>
      <c r="H16" s="13"/>
      <c r="I16" s="13">
        <f t="shared" si="0"/>
        <v>48705794605</v>
      </c>
      <c r="J16" s="13"/>
      <c r="K16" s="13">
        <v>5333147</v>
      </c>
      <c r="L16" s="13"/>
      <c r="M16" s="13">
        <v>4494950448505</v>
      </c>
      <c r="N16" s="13"/>
      <c r="O16" s="13">
        <v>4446244653900</v>
      </c>
      <c r="P16" s="13"/>
      <c r="Q16" s="13">
        <f t="shared" si="1"/>
        <v>48705794605</v>
      </c>
      <c r="R16" s="98"/>
      <c r="S16" s="98"/>
      <c r="T16" s="7"/>
    </row>
    <row r="17" spans="1:20" ht="21">
      <c r="A17" s="1" t="s">
        <v>199</v>
      </c>
      <c r="C17" s="13">
        <v>13396</v>
      </c>
      <c r="D17" s="13"/>
      <c r="E17" s="13">
        <v>11864276733</v>
      </c>
      <c r="F17" s="13"/>
      <c r="G17" s="13">
        <v>11384476671</v>
      </c>
      <c r="H17" s="13"/>
      <c r="I17" s="13">
        <f t="shared" si="0"/>
        <v>479800062</v>
      </c>
      <c r="J17" s="13"/>
      <c r="K17" s="13">
        <v>13396</v>
      </c>
      <c r="L17" s="13"/>
      <c r="M17" s="13">
        <v>11864276733</v>
      </c>
      <c r="N17" s="13"/>
      <c r="O17" s="13">
        <v>11384476671</v>
      </c>
      <c r="P17" s="13"/>
      <c r="Q17" s="13">
        <f t="shared" si="1"/>
        <v>479800062</v>
      </c>
      <c r="R17" s="98"/>
      <c r="S17" s="98"/>
      <c r="T17" s="7"/>
    </row>
    <row r="18" spans="1:20" ht="21">
      <c r="A18" s="1" t="s">
        <v>87</v>
      </c>
      <c r="C18" s="13">
        <v>3528000</v>
      </c>
      <c r="D18" s="13"/>
      <c r="E18" s="13">
        <v>3528000000000</v>
      </c>
      <c r="F18" s="13"/>
      <c r="G18" s="13">
        <v>3490820833500</v>
      </c>
      <c r="H18" s="13"/>
      <c r="I18" s="13">
        <f t="shared" si="0"/>
        <v>37179166500</v>
      </c>
      <c r="J18" s="13"/>
      <c r="K18" s="13">
        <v>3528000</v>
      </c>
      <c r="L18" s="13"/>
      <c r="M18" s="13">
        <v>3528000000000</v>
      </c>
      <c r="N18" s="13"/>
      <c r="O18" s="13">
        <v>3490820833500</v>
      </c>
      <c r="P18" s="13"/>
      <c r="Q18" s="13">
        <f t="shared" si="1"/>
        <v>37179166500</v>
      </c>
      <c r="R18" s="98"/>
      <c r="S18" s="98"/>
      <c r="T18" s="7"/>
    </row>
    <row r="19" spans="1:20" ht="21">
      <c r="A19" s="1" t="s">
        <v>151</v>
      </c>
      <c r="C19" s="13">
        <v>10000</v>
      </c>
      <c r="D19" s="13"/>
      <c r="E19" s="13">
        <v>8106489701</v>
      </c>
      <c r="F19" s="13"/>
      <c r="G19" s="13">
        <v>7884120680</v>
      </c>
      <c r="H19" s="13"/>
      <c r="I19" s="13">
        <f t="shared" si="0"/>
        <v>222369021</v>
      </c>
      <c r="J19" s="13"/>
      <c r="K19" s="13">
        <v>10000</v>
      </c>
      <c r="L19" s="13"/>
      <c r="M19" s="13">
        <v>8106489701</v>
      </c>
      <c r="N19" s="13"/>
      <c r="O19" s="13">
        <v>7884120680</v>
      </c>
      <c r="P19" s="13"/>
      <c r="Q19" s="13">
        <f t="shared" si="1"/>
        <v>222369021</v>
      </c>
      <c r="R19" s="98"/>
      <c r="S19" s="98"/>
      <c r="T19" s="7"/>
    </row>
    <row r="20" spans="1:20" ht="21">
      <c r="A20" s="1" t="s">
        <v>26</v>
      </c>
      <c r="C20" s="13">
        <v>0</v>
      </c>
      <c r="D20" s="13"/>
      <c r="E20" s="13">
        <v>0</v>
      </c>
      <c r="F20" s="13"/>
      <c r="G20" s="13">
        <v>0</v>
      </c>
      <c r="H20" s="13"/>
      <c r="I20" s="13">
        <f t="shared" si="0"/>
        <v>0</v>
      </c>
      <c r="J20" s="13"/>
      <c r="K20" s="13">
        <v>526865</v>
      </c>
      <c r="L20" s="13"/>
      <c r="M20" s="13">
        <v>526865000000</v>
      </c>
      <c r="N20" s="13"/>
      <c r="O20" s="13">
        <v>493450409484</v>
      </c>
      <c r="P20" s="13"/>
      <c r="Q20" s="13">
        <f t="shared" si="1"/>
        <v>33414590516</v>
      </c>
      <c r="R20" s="98"/>
      <c r="S20" s="98"/>
      <c r="T20" s="7"/>
    </row>
    <row r="21" spans="1:20" ht="21">
      <c r="A21" s="1" t="s">
        <v>200</v>
      </c>
      <c r="C21" s="13">
        <v>0</v>
      </c>
      <c r="D21" s="13"/>
      <c r="E21" s="13">
        <v>0</v>
      </c>
      <c r="F21" s="13"/>
      <c r="G21" s="13">
        <v>0</v>
      </c>
      <c r="H21" s="13"/>
      <c r="I21" s="13">
        <f t="shared" si="0"/>
        <v>0</v>
      </c>
      <c r="J21" s="13"/>
      <c r="K21" s="13">
        <v>70000</v>
      </c>
      <c r="L21" s="13"/>
      <c r="M21" s="13">
        <v>70000000000</v>
      </c>
      <c r="N21" s="13"/>
      <c r="O21" s="13">
        <v>68869127235</v>
      </c>
      <c r="P21" s="13"/>
      <c r="Q21" s="13">
        <f t="shared" si="1"/>
        <v>1130872765</v>
      </c>
      <c r="R21" s="98"/>
      <c r="S21" s="98"/>
      <c r="T21" s="7"/>
    </row>
    <row r="22" spans="1:20" ht="21">
      <c r="A22" s="1" t="s">
        <v>95</v>
      </c>
      <c r="C22" s="13">
        <v>0</v>
      </c>
      <c r="D22" s="13"/>
      <c r="E22" s="13">
        <v>0</v>
      </c>
      <c r="F22" s="13"/>
      <c r="G22" s="13">
        <v>0</v>
      </c>
      <c r="H22" s="13"/>
      <c r="I22" s="13">
        <f t="shared" si="0"/>
        <v>0</v>
      </c>
      <c r="J22" s="13"/>
      <c r="K22" s="13">
        <v>4302000</v>
      </c>
      <c r="L22" s="13"/>
      <c r="M22" s="13">
        <v>4302000000000</v>
      </c>
      <c r="N22" s="13"/>
      <c r="O22" s="13">
        <v>4299660787500</v>
      </c>
      <c r="P22" s="13"/>
      <c r="Q22" s="13">
        <f t="shared" si="1"/>
        <v>2339212500</v>
      </c>
      <c r="R22" s="98"/>
      <c r="S22" s="98"/>
      <c r="T22" s="7"/>
    </row>
    <row r="23" spans="1:20" ht="21">
      <c r="A23" s="1" t="s">
        <v>94</v>
      </c>
      <c r="C23" s="13">
        <v>0</v>
      </c>
      <c r="D23" s="13"/>
      <c r="E23" s="13">
        <v>0</v>
      </c>
      <c r="F23" s="13"/>
      <c r="G23" s="13">
        <v>0</v>
      </c>
      <c r="H23" s="13"/>
      <c r="I23" s="13">
        <f t="shared" si="0"/>
        <v>0</v>
      </c>
      <c r="J23" s="13"/>
      <c r="K23" s="13">
        <v>1983800</v>
      </c>
      <c r="L23" s="13"/>
      <c r="M23" s="13">
        <v>1983800000000</v>
      </c>
      <c r="N23" s="13"/>
      <c r="O23" s="13">
        <v>1982721308750</v>
      </c>
      <c r="P23" s="13"/>
      <c r="Q23" s="13">
        <f t="shared" si="1"/>
        <v>1078691250</v>
      </c>
      <c r="R23" s="98"/>
      <c r="S23" s="98"/>
      <c r="T23" s="7"/>
    </row>
    <row r="24" spans="1:20" ht="21">
      <c r="A24" s="1" t="s">
        <v>96</v>
      </c>
      <c r="C24" s="13">
        <v>0</v>
      </c>
      <c r="D24" s="13"/>
      <c r="E24" s="13">
        <v>0</v>
      </c>
      <c r="F24" s="13"/>
      <c r="G24" s="13">
        <v>0</v>
      </c>
      <c r="H24" s="13"/>
      <c r="I24" s="13">
        <f t="shared" si="0"/>
        <v>0</v>
      </c>
      <c r="J24" s="13"/>
      <c r="K24" s="13">
        <v>646000</v>
      </c>
      <c r="L24" s="13"/>
      <c r="M24" s="13">
        <v>646000000000</v>
      </c>
      <c r="N24" s="13"/>
      <c r="O24" s="13">
        <v>645648737500</v>
      </c>
      <c r="P24" s="13"/>
      <c r="Q24" s="13">
        <f t="shared" si="1"/>
        <v>351262500</v>
      </c>
      <c r="R24" s="98"/>
      <c r="S24" s="98"/>
    </row>
    <row r="25" spans="1:20" ht="21">
      <c r="A25" s="1" t="s">
        <v>171</v>
      </c>
      <c r="C25" s="13">
        <v>0</v>
      </c>
      <c r="D25" s="13"/>
      <c r="E25" s="13">
        <v>0</v>
      </c>
      <c r="F25" s="13"/>
      <c r="G25" s="13">
        <v>0</v>
      </c>
      <c r="H25" s="13"/>
      <c r="I25" s="13">
        <f t="shared" si="0"/>
        <v>0</v>
      </c>
      <c r="J25" s="13"/>
      <c r="K25" s="13">
        <v>122640</v>
      </c>
      <c r="L25" s="13"/>
      <c r="M25" s="13">
        <v>99952812248</v>
      </c>
      <c r="N25" s="13"/>
      <c r="O25" s="13">
        <v>94920774748</v>
      </c>
      <c r="P25" s="13"/>
      <c r="Q25" s="13">
        <f t="shared" si="1"/>
        <v>5032037500</v>
      </c>
      <c r="R25" s="98"/>
      <c r="S25" s="98"/>
    </row>
    <row r="26" spans="1:20" ht="21">
      <c r="A26" s="73" t="s">
        <v>142</v>
      </c>
      <c r="E26" s="14">
        <f>SUM(E9:E25)</f>
        <v>8524590921739</v>
      </c>
      <c r="G26" s="14">
        <f>SUM(G9:G25)</f>
        <v>8409170149838</v>
      </c>
      <c r="I26" s="14">
        <f>SUM(I9:I25)</f>
        <v>115420771901</v>
      </c>
      <c r="M26" s="14">
        <f>SUM(M9:M25)</f>
        <v>17399097272264</v>
      </c>
      <c r="O26" s="14">
        <f>SUM(O9:O25)</f>
        <v>17182252762790</v>
      </c>
      <c r="Q26" s="14">
        <f>SUM(Q9:Q25)</f>
        <v>216844509474</v>
      </c>
    </row>
    <row r="28" spans="1:20">
      <c r="A28" s="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20">
      <c r="A29" s="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20">
      <c r="A30" s="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20">
      <c r="A31" s="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20">
      <c r="A32" s="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>
      <c r="A33" s="9"/>
      <c r="C33" s="13"/>
      <c r="D33" s="13"/>
      <c r="E33" s="13"/>
      <c r="F33" s="13"/>
      <c r="G33" s="13"/>
      <c r="H33" s="13"/>
      <c r="I33" s="13"/>
      <c r="J33" s="13"/>
      <c r="K33" s="83"/>
      <c r="L33" s="13"/>
      <c r="M33" s="13"/>
      <c r="N33" s="13"/>
      <c r="O33" s="13"/>
      <c r="P33" s="13"/>
      <c r="Q33" s="13"/>
    </row>
    <row r="34" spans="1:17">
      <c r="A34" s="9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>
      <c r="A35" s="9"/>
      <c r="C35" s="13"/>
      <c r="D35" s="13"/>
      <c r="E35" s="13"/>
      <c r="F35" s="13"/>
      <c r="G35" s="13"/>
      <c r="H35" s="13"/>
      <c r="I35" s="13"/>
      <c r="J35" s="13"/>
      <c r="K35" s="84"/>
      <c r="L35" s="13"/>
      <c r="M35" s="13"/>
      <c r="N35" s="13"/>
      <c r="O35" s="13"/>
      <c r="P35" s="13"/>
      <c r="Q35" s="13"/>
    </row>
    <row r="36" spans="1:17">
      <c r="A36" s="9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>
      <c r="A37" s="9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</sheetData>
  <sortState xmlns:xlrd2="http://schemas.microsoft.com/office/spreadsheetml/2017/richdata2" ref="A9:Q25">
    <sortCondition descending="1" ref="Q9:Q25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6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/>
    <pageSetUpPr fitToPage="1"/>
  </sheetPr>
  <dimension ref="A1:X62"/>
  <sheetViews>
    <sheetView rightToLeft="1" view="pageBreakPreview" topLeftCell="A25" zoomScale="85" zoomScaleNormal="100" zoomScaleSheetLayoutView="85" workbookViewId="0">
      <selection activeCell="A3" sqref="A3:Q7"/>
    </sheetView>
  </sheetViews>
  <sheetFormatPr defaultRowHeight="19.5" customHeight="1"/>
  <cols>
    <col min="1" max="1" width="33.28515625" style="10" customWidth="1"/>
    <col min="2" max="2" width="0.85546875" style="10" customWidth="1"/>
    <col min="3" max="3" width="15.5703125" style="7" bestFit="1" customWidth="1"/>
    <col min="4" max="4" width="0.85546875" style="7" customWidth="1"/>
    <col min="5" max="5" width="22.42578125" style="7" bestFit="1" customWidth="1"/>
    <col min="6" max="6" width="0.5703125" style="7" customWidth="1"/>
    <col min="7" max="7" width="22.140625" style="7" bestFit="1" customWidth="1"/>
    <col min="8" max="8" width="0.85546875" style="7" customWidth="1"/>
    <col min="9" max="9" width="26.28515625" style="7" bestFit="1" customWidth="1"/>
    <col min="10" max="10" width="1.42578125" style="7" customWidth="1"/>
    <col min="11" max="11" width="15.5703125" style="7" bestFit="1" customWidth="1"/>
    <col min="12" max="12" width="0.85546875" style="7" customWidth="1"/>
    <col min="13" max="13" width="22.42578125" style="7" bestFit="1" customWidth="1"/>
    <col min="14" max="14" width="0.85546875" style="7" customWidth="1"/>
    <col min="15" max="15" width="22.28515625" style="7" bestFit="1" customWidth="1"/>
    <col min="16" max="16" width="0.85546875" style="7" customWidth="1"/>
    <col min="17" max="17" width="22.28515625" style="7" customWidth="1"/>
    <col min="18" max="18" width="0.85546875" style="10" customWidth="1"/>
    <col min="19" max="19" width="20.85546875" style="10" bestFit="1" customWidth="1"/>
    <col min="20" max="22" width="9.140625" style="10"/>
    <col min="23" max="23" width="18.85546875" style="10" bestFit="1" customWidth="1"/>
    <col min="24" max="24" width="14.5703125" style="10" bestFit="1" customWidth="1"/>
    <col min="25" max="16384" width="9.140625" style="10"/>
  </cols>
  <sheetData>
    <row r="1" spans="1:24" ht="19.5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24" ht="19.5" customHeight="1">
      <c r="A2" s="101" t="s">
        <v>41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24" ht="19.5" customHeight="1">
      <c r="A3" s="101" t="str">
        <f>سهام!A3</f>
        <v>برای ماه منتهی به 1405/06/31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24" ht="12.75" customHeight="1"/>
    <row r="5" spans="1:24" ht="19.5" customHeight="1">
      <c r="A5" s="119" t="s">
        <v>76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24" ht="19.5" customHeight="1">
      <c r="A6" s="120" t="s">
        <v>42</v>
      </c>
      <c r="C6" s="108" t="s">
        <v>51</v>
      </c>
      <c r="D6" s="108"/>
      <c r="E6" s="108"/>
      <c r="F6" s="108"/>
      <c r="G6" s="108"/>
      <c r="H6" s="108"/>
      <c r="I6" s="108"/>
      <c r="K6" s="108" t="s">
        <v>253</v>
      </c>
      <c r="L6" s="108"/>
      <c r="M6" s="108"/>
      <c r="N6" s="108"/>
      <c r="O6" s="108"/>
      <c r="P6" s="108"/>
      <c r="Q6" s="108"/>
    </row>
    <row r="7" spans="1:24" ht="33.75" customHeight="1">
      <c r="A7" s="120"/>
      <c r="C7" s="5" t="s">
        <v>6</v>
      </c>
      <c r="D7" s="28"/>
      <c r="E7" s="5" t="s">
        <v>8</v>
      </c>
      <c r="F7" s="28"/>
      <c r="G7" s="5" t="s">
        <v>74</v>
      </c>
      <c r="H7" s="28"/>
      <c r="I7" s="5" t="s">
        <v>77</v>
      </c>
      <c r="K7" s="5" t="s">
        <v>6</v>
      </c>
      <c r="L7" s="28"/>
      <c r="M7" s="5" t="s">
        <v>8</v>
      </c>
      <c r="N7" s="28"/>
      <c r="O7" s="5" t="s">
        <v>74</v>
      </c>
      <c r="P7" s="28"/>
      <c r="Q7" s="5" t="s">
        <v>77</v>
      </c>
    </row>
    <row r="8" spans="1:24" ht="21">
      <c r="A8" s="88"/>
      <c r="C8" s="94"/>
      <c r="D8" s="8"/>
      <c r="E8" s="21" t="s">
        <v>119</v>
      </c>
      <c r="F8" s="8"/>
      <c r="G8" s="21" t="s">
        <v>119</v>
      </c>
      <c r="H8" s="8"/>
      <c r="I8" s="21" t="s">
        <v>119</v>
      </c>
      <c r="K8" s="94"/>
      <c r="L8" s="8"/>
      <c r="M8" s="21" t="s">
        <v>119</v>
      </c>
      <c r="N8" s="8"/>
      <c r="O8" s="21" t="s">
        <v>119</v>
      </c>
      <c r="P8" s="8"/>
      <c r="Q8" s="21" t="s">
        <v>119</v>
      </c>
      <c r="V8" s="7"/>
    </row>
    <row r="9" spans="1:24" ht="19.5" customHeight="1">
      <c r="A9" s="9" t="s">
        <v>17</v>
      </c>
      <c r="C9" s="7">
        <v>1335006</v>
      </c>
      <c r="E9" s="7">
        <v>1309292582934</v>
      </c>
      <c r="G9" s="7">
        <v>1177161918832</v>
      </c>
      <c r="I9" s="7">
        <f>E9-G9</f>
        <v>132130664102</v>
      </c>
      <c r="K9" s="7">
        <v>1335006</v>
      </c>
      <c r="M9" s="7">
        <v>1309292582934</v>
      </c>
      <c r="O9" s="7">
        <v>738611504517</v>
      </c>
      <c r="Q9" s="7">
        <f>M9-O9</f>
        <v>570681078417</v>
      </c>
    </row>
    <row r="10" spans="1:24" ht="19.5" customHeight="1">
      <c r="A10" s="9" t="s">
        <v>178</v>
      </c>
      <c r="C10" s="7">
        <v>967000</v>
      </c>
      <c r="E10" s="7">
        <v>471735859288</v>
      </c>
      <c r="G10" s="7">
        <v>428360499600</v>
      </c>
      <c r="I10" s="7">
        <f t="shared" ref="I10:I55" si="0">E10-G10</f>
        <v>43375359688</v>
      </c>
      <c r="K10" s="7">
        <v>967000</v>
      </c>
      <c r="M10" s="7">
        <v>471735859288</v>
      </c>
      <c r="O10" s="7">
        <v>249912269811</v>
      </c>
      <c r="Q10" s="7">
        <f t="shared" ref="Q10:Q57" si="1">M10-O10</f>
        <v>221823589477</v>
      </c>
      <c r="U10" s="7"/>
    </row>
    <row r="11" spans="1:24" ht="19.5" customHeight="1">
      <c r="A11" s="1" t="s">
        <v>105</v>
      </c>
      <c r="C11" s="7">
        <v>6050000</v>
      </c>
      <c r="E11" s="7">
        <v>245487576950</v>
      </c>
      <c r="G11" s="7">
        <v>235691010995</v>
      </c>
      <c r="I11" s="7">
        <f t="shared" si="0"/>
        <v>9796565955</v>
      </c>
      <c r="K11" s="7">
        <v>6050000</v>
      </c>
      <c r="M11" s="7">
        <v>245487576950</v>
      </c>
      <c r="O11" s="7">
        <v>150902125000</v>
      </c>
      <c r="Q11" s="7">
        <f t="shared" si="1"/>
        <v>94585451950</v>
      </c>
    </row>
    <row r="12" spans="1:24" ht="19.5" customHeight="1">
      <c r="A12" s="9" t="s">
        <v>112</v>
      </c>
      <c r="C12" s="7">
        <v>145662568</v>
      </c>
      <c r="E12" s="7">
        <v>994556319479</v>
      </c>
      <c r="G12" s="7">
        <v>1001638612701</v>
      </c>
      <c r="I12" s="7">
        <f t="shared" si="0"/>
        <v>-7082293222</v>
      </c>
      <c r="K12" s="7">
        <v>145662568</v>
      </c>
      <c r="M12" s="7">
        <v>994556319479</v>
      </c>
      <c r="O12" s="7">
        <v>839736120564</v>
      </c>
      <c r="Q12" s="7">
        <f t="shared" si="1"/>
        <v>154820198915</v>
      </c>
    </row>
    <row r="13" spans="1:24" ht="19.5" customHeight="1">
      <c r="A13" s="9" t="s">
        <v>167</v>
      </c>
      <c r="C13" s="7">
        <v>4433240</v>
      </c>
      <c r="E13" s="7">
        <v>846618325414</v>
      </c>
      <c r="G13" s="7">
        <v>749429906876</v>
      </c>
      <c r="I13" s="7">
        <f t="shared" si="0"/>
        <v>97188418538</v>
      </c>
      <c r="K13" s="7">
        <v>4433240</v>
      </c>
      <c r="M13" s="7">
        <v>846618325414</v>
      </c>
      <c r="O13" s="7">
        <v>657490717200</v>
      </c>
      <c r="Q13" s="7">
        <f t="shared" si="1"/>
        <v>189127608214</v>
      </c>
      <c r="X13" s="7"/>
    </row>
    <row r="14" spans="1:24" ht="19.5" customHeight="1">
      <c r="A14" s="9" t="s">
        <v>101</v>
      </c>
      <c r="C14" s="7">
        <v>4710000</v>
      </c>
      <c r="E14" s="7">
        <v>197416704837</v>
      </c>
      <c r="G14" s="7">
        <v>179790129420</v>
      </c>
      <c r="I14" s="7">
        <f t="shared" si="0"/>
        <v>17626575417</v>
      </c>
      <c r="K14" s="7">
        <v>4710000</v>
      </c>
      <c r="M14" s="7">
        <v>197416704837</v>
      </c>
      <c r="O14" s="7">
        <v>101610088041</v>
      </c>
      <c r="Q14" s="7">
        <f t="shared" si="1"/>
        <v>95806616796</v>
      </c>
      <c r="X14" s="7"/>
    </row>
    <row r="15" spans="1:24" ht="19.5" customHeight="1">
      <c r="A15" s="22" t="s">
        <v>106</v>
      </c>
      <c r="C15" s="7">
        <v>3541990</v>
      </c>
      <c r="E15" s="7">
        <v>115203295589</v>
      </c>
      <c r="G15" s="7">
        <v>101226944851</v>
      </c>
      <c r="I15" s="7">
        <f t="shared" si="0"/>
        <v>13976350738</v>
      </c>
      <c r="K15" s="7">
        <v>3541990</v>
      </c>
      <c r="M15" s="7">
        <v>115203295589</v>
      </c>
      <c r="O15" s="7">
        <v>65552795496</v>
      </c>
      <c r="Q15" s="7">
        <f t="shared" si="1"/>
        <v>49650500093</v>
      </c>
    </row>
    <row r="16" spans="1:24" ht="19.5" customHeight="1">
      <c r="A16" s="9" t="s">
        <v>157</v>
      </c>
      <c r="C16" s="7">
        <v>5267000</v>
      </c>
      <c r="E16" s="7">
        <v>728078056640</v>
      </c>
      <c r="G16" s="7">
        <v>641881821394</v>
      </c>
      <c r="I16" s="7">
        <f t="shared" si="0"/>
        <v>86196235246</v>
      </c>
      <c r="K16" s="7">
        <v>5267000</v>
      </c>
      <c r="M16" s="7">
        <v>728078056640</v>
      </c>
      <c r="O16" s="7">
        <v>573408815720</v>
      </c>
      <c r="Q16" s="7">
        <f t="shared" si="1"/>
        <v>154669240920</v>
      </c>
    </row>
    <row r="17" spans="1:19" ht="19.5" customHeight="1">
      <c r="A17" s="9" t="s">
        <v>18</v>
      </c>
      <c r="C17" s="7">
        <v>86287580</v>
      </c>
      <c r="E17" s="7">
        <v>8204720122860</v>
      </c>
      <c r="G17" s="7">
        <v>7309800572877</v>
      </c>
      <c r="I17" s="7">
        <f t="shared" si="0"/>
        <v>894919549983</v>
      </c>
      <c r="K17" s="7">
        <v>86287580</v>
      </c>
      <c r="M17" s="7">
        <v>8204720122860</v>
      </c>
      <c r="O17" s="7">
        <v>6586993591085</v>
      </c>
      <c r="Q17" s="7">
        <f t="shared" si="1"/>
        <v>1617726531775</v>
      </c>
    </row>
    <row r="18" spans="1:19" ht="19.5" customHeight="1">
      <c r="A18" s="9" t="s">
        <v>192</v>
      </c>
      <c r="C18" s="7">
        <v>10877447426</v>
      </c>
      <c r="E18" s="7">
        <v>14614215881515</v>
      </c>
      <c r="G18" s="7">
        <v>14851669906178</v>
      </c>
      <c r="I18" s="7">
        <f>E18-G18</f>
        <v>-237454024663</v>
      </c>
      <c r="K18" s="7">
        <v>10877447426</v>
      </c>
      <c r="M18" s="7">
        <v>14614215881515</v>
      </c>
      <c r="O18" s="7">
        <v>15034963086624</v>
      </c>
      <c r="Q18" s="7">
        <f t="shared" si="1"/>
        <v>-420747205109</v>
      </c>
    </row>
    <row r="19" spans="1:19" s="77" customFormat="1" ht="19.5" customHeight="1">
      <c r="A19" s="9" t="s">
        <v>160</v>
      </c>
      <c r="B19" s="10"/>
      <c r="C19" s="7">
        <v>44301000</v>
      </c>
      <c r="D19" s="7"/>
      <c r="E19" s="7">
        <v>1447789285536</v>
      </c>
      <c r="F19" s="7"/>
      <c r="G19" s="7">
        <v>1281417411648</v>
      </c>
      <c r="H19" s="7"/>
      <c r="I19" s="7">
        <f t="shared" si="0"/>
        <v>166371873888</v>
      </c>
      <c r="J19" s="7"/>
      <c r="K19" s="7">
        <v>44301000</v>
      </c>
      <c r="L19" s="7"/>
      <c r="M19" s="7">
        <v>1447789285536</v>
      </c>
      <c r="N19" s="7"/>
      <c r="O19" s="7">
        <v>1115442599892</v>
      </c>
      <c r="P19" s="7"/>
      <c r="Q19" s="7">
        <f t="shared" si="1"/>
        <v>332346685644</v>
      </c>
      <c r="S19" s="10"/>
    </row>
    <row r="20" spans="1:19" ht="19.5" customHeight="1">
      <c r="A20" s="9" t="s">
        <v>194</v>
      </c>
      <c r="C20" s="7">
        <v>31096000</v>
      </c>
      <c r="E20" s="7">
        <v>1322789385632</v>
      </c>
      <c r="G20" s="7">
        <v>1166564201088</v>
      </c>
      <c r="I20" s="7">
        <f t="shared" si="0"/>
        <v>156225184544</v>
      </c>
      <c r="K20" s="7">
        <v>31096000</v>
      </c>
      <c r="M20" s="7">
        <v>1322789385632</v>
      </c>
      <c r="O20" s="7">
        <v>1001230176771</v>
      </c>
      <c r="Q20" s="7">
        <f t="shared" si="1"/>
        <v>321559208861</v>
      </c>
    </row>
    <row r="21" spans="1:19" ht="19.5" customHeight="1">
      <c r="A21" s="9" t="s">
        <v>218</v>
      </c>
      <c r="C21" s="7">
        <v>29406000</v>
      </c>
      <c r="E21" s="7">
        <v>711006215462</v>
      </c>
      <c r="G21" s="7">
        <v>625008768384</v>
      </c>
      <c r="I21" s="7">
        <f t="shared" si="0"/>
        <v>85997447078</v>
      </c>
      <c r="K21" s="7">
        <v>29406000</v>
      </c>
      <c r="M21" s="7">
        <v>711006215462</v>
      </c>
      <c r="O21" s="7">
        <v>500578339700</v>
      </c>
      <c r="Q21" s="7">
        <f t="shared" si="1"/>
        <v>210427875762</v>
      </c>
    </row>
    <row r="22" spans="1:19" ht="19.5" customHeight="1">
      <c r="A22" s="9" t="s">
        <v>187</v>
      </c>
      <c r="C22" s="7">
        <v>58384127</v>
      </c>
      <c r="E22" s="7">
        <v>1247104616493</v>
      </c>
      <c r="G22" s="7">
        <v>1096012871364</v>
      </c>
      <c r="I22" s="7">
        <f t="shared" si="0"/>
        <v>151091745129</v>
      </c>
      <c r="K22" s="7">
        <v>58384127</v>
      </c>
      <c r="M22" s="7">
        <v>1247104616493</v>
      </c>
      <c r="O22" s="7">
        <v>962839992768</v>
      </c>
      <c r="Q22" s="7">
        <f t="shared" si="1"/>
        <v>284264623725</v>
      </c>
    </row>
    <row r="23" spans="1:19" ht="19.5" customHeight="1">
      <c r="A23" s="9" t="s">
        <v>193</v>
      </c>
      <c r="C23" s="7">
        <v>95432000</v>
      </c>
      <c r="E23" s="7">
        <v>885499404064</v>
      </c>
      <c r="G23" s="7">
        <v>913208122357</v>
      </c>
      <c r="I23" s="7">
        <f t="shared" si="0"/>
        <v>-27708718293</v>
      </c>
      <c r="K23" s="7">
        <v>95432000</v>
      </c>
      <c r="M23" s="7">
        <v>885499404064</v>
      </c>
      <c r="O23" s="7">
        <v>814493720225</v>
      </c>
      <c r="Q23" s="7">
        <f t="shared" si="1"/>
        <v>71005683839</v>
      </c>
    </row>
    <row r="24" spans="1:19" ht="19.5" customHeight="1">
      <c r="A24" s="9" t="s">
        <v>237</v>
      </c>
      <c r="C24" s="7">
        <v>14716000</v>
      </c>
      <c r="E24" s="7">
        <v>215093544380</v>
      </c>
      <c r="G24" s="7">
        <v>215563373282</v>
      </c>
      <c r="I24" s="7">
        <f t="shared" si="0"/>
        <v>-469828902</v>
      </c>
      <c r="K24" s="7">
        <v>14716000</v>
      </c>
      <c r="M24" s="7">
        <v>215093544380</v>
      </c>
      <c r="O24" s="7">
        <v>204738536407</v>
      </c>
      <c r="Q24" s="7">
        <f t="shared" si="1"/>
        <v>10355007973</v>
      </c>
    </row>
    <row r="25" spans="1:19" ht="19.5" customHeight="1">
      <c r="A25" s="9" t="s">
        <v>220</v>
      </c>
      <c r="C25" s="7">
        <v>20001</v>
      </c>
      <c r="E25" s="7">
        <v>17915349438</v>
      </c>
      <c r="G25" s="7">
        <v>17451778452</v>
      </c>
      <c r="I25" s="7">
        <f t="shared" si="0"/>
        <v>463570986</v>
      </c>
      <c r="K25" s="7">
        <v>20001</v>
      </c>
      <c r="M25" s="7">
        <v>17915349438</v>
      </c>
      <c r="O25" s="7">
        <v>16709912222</v>
      </c>
      <c r="Q25" s="7">
        <f t="shared" si="1"/>
        <v>1205437216</v>
      </c>
    </row>
    <row r="26" spans="1:19" ht="19.5" customHeight="1">
      <c r="A26" s="9" t="s">
        <v>195</v>
      </c>
      <c r="C26" s="7">
        <v>144567</v>
      </c>
      <c r="E26" s="7">
        <v>142033533918</v>
      </c>
      <c r="G26" s="7">
        <v>140278840902</v>
      </c>
      <c r="I26" s="7">
        <f t="shared" si="0"/>
        <v>1754693016</v>
      </c>
      <c r="K26" s="7">
        <v>144567</v>
      </c>
      <c r="M26" s="7">
        <v>142033533918</v>
      </c>
      <c r="O26" s="7">
        <v>131744706162</v>
      </c>
      <c r="Q26" s="7">
        <f t="shared" si="1"/>
        <v>10288827756</v>
      </c>
    </row>
    <row r="27" spans="1:19" ht="19.5" customHeight="1">
      <c r="A27" s="9" t="s">
        <v>197</v>
      </c>
      <c r="C27" s="7">
        <v>177147</v>
      </c>
      <c r="E27" s="7">
        <v>164657128976</v>
      </c>
      <c r="G27" s="7">
        <v>171590888978</v>
      </c>
      <c r="I27" s="7">
        <f t="shared" si="0"/>
        <v>-6933760002</v>
      </c>
      <c r="K27" s="7">
        <v>177147</v>
      </c>
      <c r="M27" s="7">
        <v>164657128976</v>
      </c>
      <c r="O27" s="7">
        <v>154181294502</v>
      </c>
      <c r="Q27" s="7">
        <f t="shared" si="1"/>
        <v>10475834474</v>
      </c>
    </row>
    <row r="28" spans="1:19" ht="19.5" customHeight="1">
      <c r="A28" s="1" t="s">
        <v>196</v>
      </c>
      <c r="C28" s="7">
        <v>199354</v>
      </c>
      <c r="E28" s="7">
        <v>180516514743</v>
      </c>
      <c r="G28" s="7">
        <v>182687726476</v>
      </c>
      <c r="I28" s="7">
        <f t="shared" si="0"/>
        <v>-2171211733</v>
      </c>
      <c r="K28" s="7">
        <v>199354</v>
      </c>
      <c r="M28" s="7">
        <v>180516514743</v>
      </c>
      <c r="O28" s="7">
        <v>170450908799</v>
      </c>
      <c r="Q28" s="7">
        <f t="shared" si="1"/>
        <v>10065605944</v>
      </c>
    </row>
    <row r="29" spans="1:19" ht="19.5" customHeight="1">
      <c r="A29" s="9" t="s">
        <v>86</v>
      </c>
      <c r="C29" s="7">
        <v>1499971</v>
      </c>
      <c r="E29" s="7">
        <v>1361195615933</v>
      </c>
      <c r="G29" s="7">
        <v>1349239851691</v>
      </c>
      <c r="I29" s="7">
        <f t="shared" si="0"/>
        <v>11955764242</v>
      </c>
      <c r="K29" s="7">
        <v>1499971</v>
      </c>
      <c r="M29" s="7">
        <v>1361195615933</v>
      </c>
      <c r="O29" s="7">
        <v>1349239851691</v>
      </c>
      <c r="Q29" s="7">
        <f t="shared" si="1"/>
        <v>11955764242</v>
      </c>
    </row>
    <row r="30" spans="1:19" ht="19.5" customHeight="1">
      <c r="A30" s="9" t="s">
        <v>28</v>
      </c>
      <c r="C30" s="7">
        <v>500000</v>
      </c>
      <c r="E30" s="7">
        <v>449755312500</v>
      </c>
      <c r="G30" s="7">
        <v>449755312500</v>
      </c>
      <c r="I30" s="7">
        <f t="shared" si="0"/>
        <v>0</v>
      </c>
      <c r="K30" s="7">
        <v>500000</v>
      </c>
      <c r="M30" s="7">
        <v>449755312500</v>
      </c>
      <c r="O30" s="7">
        <v>449755312500</v>
      </c>
      <c r="Q30" s="7">
        <f t="shared" si="1"/>
        <v>0</v>
      </c>
    </row>
    <row r="31" spans="1:19" ht="19.5" customHeight="1">
      <c r="A31" s="9" t="s">
        <v>83</v>
      </c>
      <c r="C31" s="7">
        <v>1500000</v>
      </c>
      <c r="E31" s="7">
        <v>1349265937500</v>
      </c>
      <c r="G31" s="7">
        <v>1349265937500</v>
      </c>
      <c r="I31" s="7">
        <f t="shared" si="0"/>
        <v>0</v>
      </c>
      <c r="K31" s="7">
        <v>1500000</v>
      </c>
      <c r="M31" s="7">
        <v>1349265937500</v>
      </c>
      <c r="O31" s="7">
        <v>1349265937500</v>
      </c>
      <c r="Q31" s="7">
        <f t="shared" si="1"/>
        <v>0</v>
      </c>
    </row>
    <row r="32" spans="1:19" ht="19.5" customHeight="1">
      <c r="A32" s="9" t="s">
        <v>102</v>
      </c>
      <c r="C32" s="7">
        <v>2650000</v>
      </c>
      <c r="E32" s="7">
        <v>2100307336562</v>
      </c>
      <c r="G32" s="7">
        <v>2018202005625</v>
      </c>
      <c r="I32" s="7">
        <f t="shared" si="0"/>
        <v>82105330937</v>
      </c>
      <c r="K32" s="7">
        <v>2650000</v>
      </c>
      <c r="M32" s="7">
        <v>2100307336562</v>
      </c>
      <c r="O32" s="7">
        <v>1970837823910</v>
      </c>
      <c r="Q32" s="7">
        <f t="shared" si="1"/>
        <v>129469512652</v>
      </c>
    </row>
    <row r="33" spans="1:17" ht="19.5" customHeight="1">
      <c r="A33" s="9" t="s">
        <v>199</v>
      </c>
      <c r="C33" s="7">
        <v>57002</v>
      </c>
      <c r="E33" s="7">
        <v>50320210019</v>
      </c>
      <c r="G33" s="7">
        <v>49900333803</v>
      </c>
      <c r="I33" s="7">
        <f t="shared" si="0"/>
        <v>419876216</v>
      </c>
      <c r="K33" s="7">
        <v>57002</v>
      </c>
      <c r="M33" s="7">
        <v>50320210019</v>
      </c>
      <c r="O33" s="7">
        <v>48810138274</v>
      </c>
      <c r="Q33" s="7">
        <f t="shared" si="1"/>
        <v>1510071745</v>
      </c>
    </row>
    <row r="34" spans="1:17" ht="19.5" customHeight="1">
      <c r="A34" s="9" t="s">
        <v>108</v>
      </c>
      <c r="C34" s="7">
        <v>2700000</v>
      </c>
      <c r="E34" s="7">
        <v>2669657583937</v>
      </c>
      <c r="G34" s="7">
        <v>2591912880618</v>
      </c>
      <c r="I34" s="7">
        <f t="shared" si="0"/>
        <v>77744703319</v>
      </c>
      <c r="K34" s="7">
        <v>2700000</v>
      </c>
      <c r="M34" s="7">
        <v>2669657583937</v>
      </c>
      <c r="O34" s="7">
        <v>2496141984375</v>
      </c>
      <c r="Q34" s="7">
        <f t="shared" si="1"/>
        <v>173515599562</v>
      </c>
    </row>
    <row r="35" spans="1:17" ht="19.5" customHeight="1">
      <c r="A35" s="9" t="s">
        <v>107</v>
      </c>
      <c r="C35" s="7">
        <v>500000</v>
      </c>
      <c r="E35" s="7">
        <v>449755312500</v>
      </c>
      <c r="G35" s="7">
        <v>449755312500</v>
      </c>
      <c r="I35" s="7">
        <f t="shared" si="0"/>
        <v>0</v>
      </c>
      <c r="K35" s="7">
        <v>500000</v>
      </c>
      <c r="M35" s="7">
        <v>449755312500</v>
      </c>
      <c r="O35" s="7">
        <v>449755312500</v>
      </c>
      <c r="Q35" s="7">
        <f t="shared" si="1"/>
        <v>0</v>
      </c>
    </row>
    <row r="36" spans="1:17" ht="19.5" customHeight="1">
      <c r="A36" s="9" t="s">
        <v>113</v>
      </c>
      <c r="C36" s="7">
        <v>2000000</v>
      </c>
      <c r="E36" s="7">
        <v>1799021250000</v>
      </c>
      <c r="G36" s="7">
        <v>1799021250000</v>
      </c>
      <c r="I36" s="7">
        <f t="shared" si="0"/>
        <v>0</v>
      </c>
      <c r="K36" s="7">
        <v>2000000</v>
      </c>
      <c r="M36" s="7">
        <v>1799021250000</v>
      </c>
      <c r="O36" s="7">
        <v>1799021250000</v>
      </c>
      <c r="Q36" s="7">
        <f t="shared" si="1"/>
        <v>0</v>
      </c>
    </row>
    <row r="37" spans="1:17" ht="19.5" customHeight="1">
      <c r="A37" s="9" t="s">
        <v>146</v>
      </c>
      <c r="C37" s="7">
        <v>3200000</v>
      </c>
      <c r="E37" s="7">
        <v>2638564500000</v>
      </c>
      <c r="G37" s="7">
        <v>2670483134800</v>
      </c>
      <c r="I37" s="7">
        <f t="shared" si="0"/>
        <v>-31918634800</v>
      </c>
      <c r="K37" s="7">
        <v>3200000</v>
      </c>
      <c r="M37" s="7">
        <v>2638564500000</v>
      </c>
      <c r="O37" s="7">
        <v>2728115780000</v>
      </c>
      <c r="Q37" s="7">
        <f t="shared" si="1"/>
        <v>-89551280000</v>
      </c>
    </row>
    <row r="38" spans="1:17" ht="19.5" customHeight="1">
      <c r="A38" s="9" t="s">
        <v>240</v>
      </c>
      <c r="C38" s="7">
        <v>5909673</v>
      </c>
      <c r="E38" s="7">
        <v>5212982191873</v>
      </c>
      <c r="G38" s="7">
        <v>5126117080435</v>
      </c>
      <c r="I38" s="7">
        <f t="shared" si="0"/>
        <v>86865111438</v>
      </c>
      <c r="K38" s="7">
        <v>5909673</v>
      </c>
      <c r="M38" s="7">
        <v>5212982191873</v>
      </c>
      <c r="O38" s="7">
        <v>5126117080435</v>
      </c>
      <c r="Q38" s="7">
        <f t="shared" si="1"/>
        <v>86865111438</v>
      </c>
    </row>
    <row r="39" spans="1:17" ht="19.5" customHeight="1">
      <c r="A39" s="9" t="s">
        <v>152</v>
      </c>
      <c r="C39" s="7">
        <v>4744704</v>
      </c>
      <c r="E39" s="7">
        <v>3954741787082</v>
      </c>
      <c r="G39" s="7">
        <v>3822626210569</v>
      </c>
      <c r="I39" s="7">
        <f t="shared" si="0"/>
        <v>132115576513</v>
      </c>
      <c r="K39" s="7">
        <v>4744704</v>
      </c>
      <c r="M39" s="7">
        <v>3954741787082</v>
      </c>
      <c r="O39" s="7">
        <v>4039530965403</v>
      </c>
      <c r="Q39" s="7">
        <f t="shared" si="1"/>
        <v>-84789178321</v>
      </c>
    </row>
    <row r="40" spans="1:17" ht="19.5" customHeight="1">
      <c r="A40" s="9" t="s">
        <v>151</v>
      </c>
      <c r="C40" s="7">
        <v>3243232</v>
      </c>
      <c r="E40" s="7">
        <v>2589090543779</v>
      </c>
      <c r="G40" s="7">
        <v>2752282866794</v>
      </c>
      <c r="I40" s="7">
        <f t="shared" si="0"/>
        <v>-163192323015</v>
      </c>
      <c r="K40" s="7">
        <v>3243232</v>
      </c>
      <c r="M40" s="7">
        <v>2589090543779</v>
      </c>
      <c r="O40" s="7">
        <v>2557003247168</v>
      </c>
      <c r="Q40" s="7">
        <f t="shared" si="1"/>
        <v>32087296611</v>
      </c>
    </row>
    <row r="41" spans="1:17" ht="19.5" customHeight="1">
      <c r="A41" s="9" t="s">
        <v>171</v>
      </c>
      <c r="C41" s="7">
        <v>2503046</v>
      </c>
      <c r="E41" s="7">
        <v>1962321689477</v>
      </c>
      <c r="G41" s="7">
        <v>2001347974990</v>
      </c>
      <c r="I41" s="7">
        <f t="shared" si="0"/>
        <v>-39026285513</v>
      </c>
      <c r="K41" s="7">
        <v>2503046</v>
      </c>
      <c r="M41" s="7">
        <v>1962321689477</v>
      </c>
      <c r="O41" s="7">
        <v>1942457095332</v>
      </c>
      <c r="Q41" s="7">
        <f t="shared" si="1"/>
        <v>19864594145</v>
      </c>
    </row>
    <row r="42" spans="1:17" ht="19.5" customHeight="1">
      <c r="A42" s="9" t="s">
        <v>170</v>
      </c>
      <c r="C42" s="7">
        <v>4197560</v>
      </c>
      <c r="E42" s="7">
        <v>11035521948232</v>
      </c>
      <c r="G42" s="7">
        <v>11456922838048</v>
      </c>
      <c r="I42" s="7">
        <f t="shared" si="0"/>
        <v>-421400889816</v>
      </c>
      <c r="K42" s="7">
        <v>4197560</v>
      </c>
      <c r="M42" s="7">
        <v>11035521948232</v>
      </c>
      <c r="O42" s="7">
        <v>9080185038611</v>
      </c>
      <c r="Q42" s="7">
        <f t="shared" si="1"/>
        <v>1955336909621</v>
      </c>
    </row>
    <row r="43" spans="1:17" ht="19.5" customHeight="1">
      <c r="A43" s="9" t="s">
        <v>168</v>
      </c>
      <c r="C43" s="7">
        <v>5000000</v>
      </c>
      <c r="E43" s="7">
        <v>4997281250000</v>
      </c>
      <c r="G43" s="7">
        <v>4497553125000</v>
      </c>
      <c r="I43" s="7">
        <f t="shared" si="0"/>
        <v>499728125000</v>
      </c>
      <c r="K43" s="7">
        <v>5000000</v>
      </c>
      <c r="M43" s="7">
        <v>4997281250000</v>
      </c>
      <c r="O43" s="7">
        <v>4997281250000</v>
      </c>
      <c r="Q43" s="7">
        <f t="shared" si="1"/>
        <v>0</v>
      </c>
    </row>
    <row r="44" spans="1:17" ht="19.5" customHeight="1">
      <c r="A44" s="9" t="s">
        <v>169</v>
      </c>
      <c r="C44" s="7">
        <v>5000000</v>
      </c>
      <c r="E44" s="7">
        <v>4860785509937</v>
      </c>
      <c r="G44" s="7">
        <v>4497553125000</v>
      </c>
      <c r="I44" s="7">
        <f t="shared" si="0"/>
        <v>363232384937</v>
      </c>
      <c r="K44" s="7">
        <v>5000000</v>
      </c>
      <c r="M44" s="7">
        <v>4860785509937</v>
      </c>
      <c r="O44" s="7">
        <v>4497553125000</v>
      </c>
      <c r="Q44" s="7">
        <f t="shared" si="1"/>
        <v>363232384937</v>
      </c>
    </row>
    <row r="45" spans="1:17" ht="19.5" customHeight="1">
      <c r="A45" s="9" t="s">
        <v>181</v>
      </c>
      <c r="C45" s="7">
        <v>6385595</v>
      </c>
      <c r="E45" s="7">
        <v>5029112792182</v>
      </c>
      <c r="G45" s="7">
        <v>5029112792182</v>
      </c>
      <c r="I45" s="7">
        <f t="shared" si="0"/>
        <v>0</v>
      </c>
      <c r="K45" s="7">
        <v>6385595</v>
      </c>
      <c r="M45" s="7">
        <v>5029112792182</v>
      </c>
      <c r="O45" s="7">
        <v>5659999840150</v>
      </c>
      <c r="Q45" s="7">
        <f t="shared" si="1"/>
        <v>-630887047968</v>
      </c>
    </row>
    <row r="46" spans="1:17" ht="19.5" customHeight="1">
      <c r="A46" s="9" t="s">
        <v>180</v>
      </c>
      <c r="B46" s="77"/>
      <c r="C46" s="7">
        <v>4000000</v>
      </c>
      <c r="D46" s="77"/>
      <c r="E46" s="7">
        <v>3909529037050</v>
      </c>
      <c r="F46" s="77"/>
      <c r="G46" s="7">
        <v>3598042500000</v>
      </c>
      <c r="H46" s="77"/>
      <c r="I46" s="7">
        <f t="shared" si="0"/>
        <v>311486537050</v>
      </c>
      <c r="J46" s="77"/>
      <c r="K46" s="7">
        <v>4000000</v>
      </c>
      <c r="M46" s="7">
        <v>3909529037050</v>
      </c>
      <c r="O46" s="7">
        <v>4000000000000</v>
      </c>
      <c r="Q46" s="7">
        <f t="shared" si="1"/>
        <v>-90470962950</v>
      </c>
    </row>
    <row r="47" spans="1:17" ht="19.5" customHeight="1">
      <c r="A47" s="9" t="s">
        <v>179</v>
      </c>
      <c r="C47" s="7">
        <v>1926340</v>
      </c>
      <c r="E47" s="7">
        <v>5845608816200</v>
      </c>
      <c r="G47" s="7">
        <v>5705573741861</v>
      </c>
      <c r="I47" s="7">
        <f t="shared" si="0"/>
        <v>140035074339</v>
      </c>
      <c r="K47" s="7">
        <v>1926340</v>
      </c>
      <c r="M47" s="7">
        <v>5845608816200</v>
      </c>
      <c r="O47" s="7">
        <v>4999988840600</v>
      </c>
      <c r="Q47" s="7">
        <f t="shared" si="1"/>
        <v>845619975600</v>
      </c>
    </row>
    <row r="48" spans="1:17" ht="19.5" customHeight="1">
      <c r="A48" s="9" t="s">
        <v>202</v>
      </c>
      <c r="C48" s="7">
        <v>3999997</v>
      </c>
      <c r="E48" s="7">
        <v>3937542841490</v>
      </c>
      <c r="G48" s="7">
        <v>3598039801468</v>
      </c>
      <c r="I48" s="7">
        <f t="shared" si="0"/>
        <v>339503040022</v>
      </c>
      <c r="K48" s="7">
        <v>3999997</v>
      </c>
      <c r="M48" s="7">
        <v>3937542841490</v>
      </c>
      <c r="O48" s="7">
        <v>3999997000000</v>
      </c>
      <c r="Q48" s="7">
        <f t="shared" si="1"/>
        <v>-62454158510</v>
      </c>
    </row>
    <row r="49" spans="1:17" ht="19.5" customHeight="1">
      <c r="A49" s="9" t="s">
        <v>201</v>
      </c>
      <c r="C49" s="7">
        <v>2000000</v>
      </c>
      <c r="E49" s="7">
        <v>1943192814062</v>
      </c>
      <c r="G49" s="7">
        <v>1799021250000</v>
      </c>
      <c r="I49" s="7">
        <f t="shared" si="0"/>
        <v>144171564062</v>
      </c>
      <c r="K49" s="7">
        <v>2000000</v>
      </c>
      <c r="M49" s="7">
        <v>1943192814062</v>
      </c>
      <c r="O49" s="7">
        <v>2000000000000</v>
      </c>
      <c r="Q49" s="7">
        <f t="shared" si="1"/>
        <v>-56807185938</v>
      </c>
    </row>
    <row r="50" spans="1:17" ht="19.5" customHeight="1">
      <c r="A50" s="9" t="s">
        <v>242</v>
      </c>
      <c r="C50" s="7">
        <v>18000000</v>
      </c>
      <c r="E50" s="7">
        <v>15633494662500</v>
      </c>
      <c r="G50" s="7">
        <v>15643080000000</v>
      </c>
      <c r="I50" s="7">
        <f t="shared" si="0"/>
        <v>-9585337500</v>
      </c>
      <c r="K50" s="7">
        <v>18000000</v>
      </c>
      <c r="M50" s="7">
        <v>15633494662500</v>
      </c>
      <c r="O50" s="7">
        <v>15643080000000</v>
      </c>
      <c r="Q50" s="7">
        <f t="shared" si="1"/>
        <v>-9585337500</v>
      </c>
    </row>
    <row r="51" spans="1:17" ht="19.5" customHeight="1">
      <c r="A51" s="9" t="s">
        <v>238</v>
      </c>
      <c r="C51" s="7">
        <v>6257822</v>
      </c>
      <c r="E51" s="7">
        <v>5015331441900</v>
      </c>
      <c r="G51" s="7">
        <v>5000437825540</v>
      </c>
      <c r="I51" s="7">
        <f t="shared" si="0"/>
        <v>14893616360</v>
      </c>
      <c r="K51" s="7">
        <v>6257822</v>
      </c>
      <c r="M51" s="7">
        <v>5015331441900</v>
      </c>
      <c r="O51" s="7">
        <v>4999999778000</v>
      </c>
      <c r="Q51" s="7">
        <f t="shared" si="1"/>
        <v>15331663900</v>
      </c>
    </row>
    <row r="52" spans="1:17" ht="19.5" customHeight="1">
      <c r="A52" s="9" t="s">
        <v>239</v>
      </c>
      <c r="C52" s="7">
        <v>36731000</v>
      </c>
      <c r="E52" s="7">
        <v>29780719743760</v>
      </c>
      <c r="G52" s="7">
        <v>29921322979157</v>
      </c>
      <c r="I52" s="7">
        <f t="shared" si="0"/>
        <v>-140603235397</v>
      </c>
      <c r="K52" s="7">
        <v>36731000</v>
      </c>
      <c r="M52" s="7">
        <v>29780719743760</v>
      </c>
      <c r="O52" s="7">
        <v>29873284000000</v>
      </c>
      <c r="Q52" s="7">
        <f t="shared" si="1"/>
        <v>-92564256240</v>
      </c>
    </row>
    <row r="53" spans="1:17" ht="19.5" customHeight="1">
      <c r="A53" s="1" t="s">
        <v>241</v>
      </c>
      <c r="C53" s="7">
        <v>11987879</v>
      </c>
      <c r="E53" s="7">
        <v>10291988747491</v>
      </c>
      <c r="G53" s="7">
        <v>10298309405724</v>
      </c>
      <c r="I53" s="7">
        <f t="shared" si="0"/>
        <v>-6320658233</v>
      </c>
      <c r="K53" s="7">
        <v>11987879</v>
      </c>
      <c r="M53" s="7">
        <v>10291988747491</v>
      </c>
      <c r="O53" s="7">
        <v>10298309405724</v>
      </c>
      <c r="Q53" s="7">
        <f t="shared" si="1"/>
        <v>-6320658233</v>
      </c>
    </row>
    <row r="54" spans="1:17" ht="19.5" customHeight="1">
      <c r="A54" s="1" t="s">
        <v>198</v>
      </c>
      <c r="C54" s="7">
        <v>26458</v>
      </c>
      <c r="E54" s="7">
        <v>24492219646</v>
      </c>
      <c r="G54" s="7">
        <v>25257787081</v>
      </c>
      <c r="I54" s="7">
        <f t="shared" si="0"/>
        <v>-765567435</v>
      </c>
      <c r="K54" s="7">
        <v>0</v>
      </c>
      <c r="M54" s="7">
        <v>0</v>
      </c>
      <c r="O54" s="7">
        <v>0</v>
      </c>
      <c r="Q54" s="7">
        <v>0</v>
      </c>
    </row>
    <row r="55" spans="1:17" ht="19.5" customHeight="1">
      <c r="A55" s="1" t="s">
        <v>87</v>
      </c>
      <c r="C55" s="7" t="s">
        <v>254</v>
      </c>
      <c r="E55" s="7">
        <v>3528000000000</v>
      </c>
      <c r="G55" s="7">
        <v>3563260816500</v>
      </c>
      <c r="I55" s="7">
        <f t="shared" si="0"/>
        <v>-35260816500</v>
      </c>
      <c r="K55" s="7">
        <v>0</v>
      </c>
      <c r="M55" s="7">
        <v>0</v>
      </c>
      <c r="O55" s="7">
        <v>0</v>
      </c>
      <c r="Q55" s="7">
        <v>0</v>
      </c>
    </row>
    <row r="56" spans="1:17" ht="19.5" customHeight="1">
      <c r="A56" s="1" t="s">
        <v>219</v>
      </c>
      <c r="C56" s="7">
        <v>5333147</v>
      </c>
      <c r="E56" s="7">
        <v>4494950448505</v>
      </c>
      <c r="G56" s="7">
        <v>5378952895923</v>
      </c>
      <c r="I56" s="7">
        <f>E56-G56</f>
        <v>-884002447418</v>
      </c>
      <c r="K56" s="7">
        <v>0</v>
      </c>
      <c r="M56" s="7">
        <v>0</v>
      </c>
      <c r="O56" s="7">
        <v>0</v>
      </c>
      <c r="Q56" s="7">
        <v>0</v>
      </c>
    </row>
    <row r="57" spans="1:17" ht="19.5" customHeight="1">
      <c r="A57" s="9" t="s">
        <v>217</v>
      </c>
      <c r="C57" s="7">
        <v>10877447426</v>
      </c>
      <c r="E57" s="7">
        <v>10869207759</v>
      </c>
      <c r="G57" s="7">
        <v>10869207759</v>
      </c>
      <c r="I57" s="7">
        <f>E57-G57</f>
        <v>0</v>
      </c>
      <c r="K57" s="7">
        <v>10877447426</v>
      </c>
      <c r="M57" s="7">
        <v>10869207759</v>
      </c>
      <c r="O57" s="7">
        <v>10869207759</v>
      </c>
      <c r="Q57" s="7">
        <f t="shared" si="1"/>
        <v>0</v>
      </c>
    </row>
    <row r="58" spans="1:17" ht="19.5" customHeight="1">
      <c r="A58" s="42" t="s">
        <v>142</v>
      </c>
      <c r="E58" s="14">
        <f>SUM(E9:E57)</f>
        <v>170987130456024</v>
      </c>
      <c r="G58" s="14">
        <f>SUM(G9:G57)</f>
        <v>168939655549723</v>
      </c>
      <c r="I58" s="14">
        <f>SUM(I9:I57)</f>
        <v>2047474906301</v>
      </c>
      <c r="M58" s="14">
        <f>SUM(M9:M57)</f>
        <v>162939687787873</v>
      </c>
      <c r="O58" s="14">
        <f>SUM(O9:O57)</f>
        <v>156438190566438</v>
      </c>
      <c r="Q58" s="14">
        <f>SUM(Q9:Q57)</f>
        <v>6501497221435</v>
      </c>
    </row>
    <row r="60" spans="1:17" ht="19.5" customHeight="1">
      <c r="I60" s="130"/>
    </row>
    <row r="62" spans="1:17" ht="19.5" customHeight="1">
      <c r="E62" s="10"/>
    </row>
  </sheetData>
  <sortState xmlns:xlrd2="http://schemas.microsoft.com/office/spreadsheetml/2017/richdata2" ref="A9:Q57">
    <sortCondition descending="1" ref="Q9:Q57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واحدهای صندوق</vt:lpstr>
      <vt:lpstr>اوراق</vt:lpstr>
      <vt:lpstr>سپرده </vt:lpstr>
      <vt:lpstr>گواهی سپرده بانکی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و گواهی سپرده بانکی</vt:lpstr>
      <vt:lpstr>درآمد گواهی سپرده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و گواهی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گواهی سپرده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'گواهی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Faezeh Azad</cp:lastModifiedBy>
  <cp:lastPrinted>2026-02-23T08:56:49Z</cp:lastPrinted>
  <dcterms:created xsi:type="dcterms:W3CDTF">2024-08-28T07:34:27Z</dcterms:created>
  <dcterms:modified xsi:type="dcterms:W3CDTF">2026-09-29T14:22:45Z</dcterms:modified>
</cp:coreProperties>
</file>