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20592531\Downloads\"/>
    </mc:Choice>
  </mc:AlternateContent>
  <xr:revisionPtr revIDLastSave="0" documentId="13_ncr:1_{F71FB756-4048-4179-9E06-9A9FD2D3D47A}" xr6:coauthVersionLast="47" xr6:coauthVersionMax="47" xr10:uidLastSave="{00000000-0000-0000-0000-000000000000}"/>
  <bookViews>
    <workbookView xWindow="28680" yWindow="-120" windowWidth="29040" windowHeight="15720" tabRatio="855" activeTab="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گواهی سپرده بانک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و گواهی سپرده بانکی" sheetId="13" r:id="rId12"/>
    <sheet name="درآمد گواهی سپرده کالایی" sheetId="27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_FilterDatabase" localSheetId="3" hidden="1">اوراق!$A$10:$AK$46</definedName>
    <definedName name="_xlnm._FilterDatabase" localSheetId="18" hidden="1">'درآمد ناشی از تغییر قیمت اوراق'!$7:$60</definedName>
    <definedName name="_xlnm._FilterDatabase" localSheetId="17" hidden="1">'درآمد ناشی از فروش'!#REF!</definedName>
    <definedName name="_xlnm._FilterDatabase" localSheetId="1" hidden="1">سهام!#REF!</definedName>
    <definedName name="_xlnm._FilterDatabase" localSheetId="15" hidden="1">'سود اوراق بهادار'!$A$9:$S$43</definedName>
    <definedName name="_xlnm.Print_Area" localSheetId="3">اوراق!$A$1:$AK$48</definedName>
    <definedName name="_xlnm.Print_Area" localSheetId="6">'تعدیل قیمت'!$A$1:$M$22</definedName>
    <definedName name="_xlnm.Print_Area" localSheetId="7">درآمد!$A$1:$I$17</definedName>
    <definedName name="_xlnm.Print_Area" localSheetId="11">'درآمد سپرده و گواهی سپرده بانکی'!$A$1:$J$12</definedName>
    <definedName name="_xlnm.Print_Area" localSheetId="10">'درآمد سرمایه گذاری در اوراق'!$A$1:$U$55</definedName>
    <definedName name="_xlnm.Print_Area" localSheetId="8">'درآمد سرمایه گذاری در سهام'!$A$1:$V$13</definedName>
    <definedName name="_xlnm.Print_Area" localSheetId="9">'درآمد سرمایه گذاری در صندوق'!$A$1:$U$28</definedName>
    <definedName name="_xlnm.Print_Area" localSheetId="12">'درآمد گواهی سپرده کالایی'!$A$1:$U$11</definedName>
    <definedName name="_xlnm.Print_Area" localSheetId="18">'درآمد ناشی از تغییر قیمت اوراق'!$A$1:$R$60</definedName>
    <definedName name="_xlnm.Print_Area" localSheetId="17">'درآمد ناشی از فروش'!$A$1:$Q$27</definedName>
    <definedName name="_xlnm.Print_Area" localSheetId="13">'سایر درآمدها'!$A$1:$E$12</definedName>
    <definedName name="_xlnm.Print_Area" localSheetId="4">'سپرده '!$A$1:$K$11</definedName>
    <definedName name="_xlnm.Print_Area" localSheetId="1">سهام!$A$1:$Y$13</definedName>
    <definedName name="_xlnm.Print_Area" localSheetId="15">'سود اوراق بهادار'!$A$1:$S$47</definedName>
    <definedName name="_xlnm.Print_Area" localSheetId="16">'سود سپرده بانکی'!$A$1:$N$11</definedName>
    <definedName name="_xlnm.Print_Area" localSheetId="0">'صورت وضعیت'!$A$1:$C$19</definedName>
    <definedName name="_xlnm.Print_Area" localSheetId="5">'گواهی سپرده بانکی'!$A$1:$K$12</definedName>
    <definedName name="_xlnm.Print_Area" localSheetId="14">'مبالغ تخصیصی اوراق'!$A$1:$H$22</definedName>
    <definedName name="_xlnm.Print_Area" localSheetId="2">'واحدهای صندوق'!$A$1:$Y$28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8" l="1"/>
  <c r="G9" i="18"/>
  <c r="Q12" i="19"/>
  <c r="Q27" i="19"/>
  <c r="G10" i="11"/>
  <c r="E14" i="8"/>
  <c r="C11" i="14"/>
  <c r="K14" i="8" s="1"/>
  <c r="E11" i="14"/>
  <c r="Q10" i="11" l="1"/>
  <c r="Y10" i="2"/>
  <c r="M55" i="11"/>
  <c r="S53" i="11"/>
  <c r="I53" i="11"/>
  <c r="Q9" i="21"/>
  <c r="S50" i="11" l="1"/>
  <c r="I50" i="11"/>
  <c r="O55" i="11"/>
  <c r="Q55" i="11"/>
  <c r="E10" i="10"/>
  <c r="E27" i="10" s="1"/>
  <c r="C27" i="10"/>
  <c r="G27" i="10"/>
  <c r="M27" i="10"/>
  <c r="Q27" i="10"/>
  <c r="O27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10" i="10"/>
  <c r="S27" i="10" s="1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10" i="10"/>
  <c r="I27" i="10" s="1"/>
  <c r="S12" i="9"/>
  <c r="S10" i="9"/>
  <c r="E12" i="9"/>
  <c r="G12" i="9"/>
  <c r="I12" i="9"/>
  <c r="M12" i="9"/>
  <c r="O12" i="9"/>
  <c r="Q12" i="9"/>
  <c r="S11" i="9"/>
  <c r="M44" i="17"/>
  <c r="M43" i="17"/>
  <c r="M42" i="17"/>
  <c r="S44" i="17"/>
  <c r="I58" i="21"/>
  <c r="I57" i="21"/>
  <c r="I56" i="21"/>
  <c r="Q57" i="21"/>
  <c r="Q58" i="21"/>
  <c r="Q5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O12" i="19"/>
  <c r="Q9" i="19" l="1"/>
  <c r="Q11" i="19"/>
  <c r="I27" i="19"/>
  <c r="O27" i="19"/>
  <c r="M27" i="19"/>
  <c r="G27" i="19"/>
  <c r="E27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Q10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9" i="17"/>
  <c r="O9" i="17"/>
  <c r="K9" i="17"/>
  <c r="I9" i="17"/>
  <c r="C9" i="13"/>
  <c r="AG47" i="5"/>
  <c r="AK47" i="5"/>
  <c r="AI47" i="5"/>
  <c r="AC10" i="5"/>
  <c r="I9" i="25"/>
  <c r="W27" i="4"/>
  <c r="U27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11" i="4"/>
  <c r="S9" i="17" l="1"/>
  <c r="S11" i="27"/>
  <c r="Q11" i="27"/>
  <c r="A3" i="27"/>
  <c r="A3" i="13"/>
  <c r="I10" i="25"/>
  <c r="E10" i="25"/>
  <c r="I52" i="11"/>
  <c r="S11" i="11"/>
  <c r="S12" i="11"/>
  <c r="S13" i="11"/>
  <c r="S14" i="11"/>
  <c r="S15" i="11"/>
  <c r="S16" i="11"/>
  <c r="S17" i="11"/>
  <c r="S18" i="11"/>
  <c r="S19" i="11"/>
  <c r="S20" i="11"/>
  <c r="S21" i="1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43" i="11"/>
  <c r="S44" i="11"/>
  <c r="S45" i="11"/>
  <c r="S46" i="11"/>
  <c r="S47" i="11"/>
  <c r="S48" i="11"/>
  <c r="S49" i="11"/>
  <c r="S51" i="11"/>
  <c r="S52" i="11"/>
  <c r="S10" i="11" l="1"/>
  <c r="I47" i="17" l="1"/>
  <c r="K47" i="17"/>
  <c r="O47" i="17"/>
  <c r="Q47" i="17"/>
  <c r="M45" i="17"/>
  <c r="M46" i="17"/>
  <c r="S21" i="17"/>
  <c r="S20" i="17"/>
  <c r="S19" i="17"/>
  <c r="S18" i="17"/>
  <c r="S17" i="17"/>
  <c r="S16" i="17"/>
  <c r="S15" i="17"/>
  <c r="S14" i="17"/>
  <c r="S13" i="17"/>
  <c r="S12" i="17"/>
  <c r="S11" i="17"/>
  <c r="S10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39" i="17"/>
  <c r="S40" i="17"/>
  <c r="S41" i="17"/>
  <c r="S42" i="17"/>
  <c r="S43" i="17"/>
  <c r="I54" i="21"/>
  <c r="I55" i="21"/>
  <c r="I59" i="21"/>
  <c r="I18" i="21"/>
  <c r="I10" i="21"/>
  <c r="I11" i="21"/>
  <c r="I12" i="21"/>
  <c r="I13" i="21"/>
  <c r="I14" i="21"/>
  <c r="I15" i="21"/>
  <c r="I16" i="21"/>
  <c r="I17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9" i="21"/>
  <c r="I10" i="9"/>
  <c r="AC12" i="5"/>
  <c r="AC11" i="5"/>
  <c r="Q11" i="2"/>
  <c r="Q10" i="2"/>
  <c r="Y12" i="4"/>
  <c r="Y11" i="4"/>
  <c r="Y11" i="2"/>
  <c r="S47" i="17" l="1"/>
  <c r="I60" i="21"/>
  <c r="I9" i="19"/>
  <c r="G9" i="13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10" i="17"/>
  <c r="M9" i="17"/>
  <c r="S54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1" i="11"/>
  <c r="I54" i="11"/>
  <c r="I10" i="11"/>
  <c r="I11" i="9"/>
  <c r="I55" i="11" l="1"/>
  <c r="M47" i="17"/>
  <c r="S55" i="11"/>
  <c r="I9" i="23"/>
  <c r="AK39" i="5" l="1"/>
  <c r="AK40" i="5"/>
  <c r="AK41" i="5"/>
  <c r="AK42" i="5"/>
  <c r="AK43" i="5"/>
  <c r="AK44" i="5"/>
  <c r="AC13" i="5"/>
  <c r="AC14" i="5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3" i="5"/>
  <c r="K27" i="4"/>
  <c r="Y12" i="2"/>
  <c r="W12" i="2"/>
  <c r="G12" i="2"/>
  <c r="E12" i="2"/>
  <c r="E9" i="8"/>
  <c r="C12" i="9"/>
  <c r="E10" i="8"/>
  <c r="C11" i="13"/>
  <c r="K12" i="8" s="1"/>
  <c r="G11" i="13"/>
  <c r="E12" i="8" s="1"/>
  <c r="O11" i="27"/>
  <c r="M11" i="27"/>
  <c r="G11" i="27"/>
  <c r="E11" i="27"/>
  <c r="C11" i="27"/>
  <c r="E13" i="8"/>
  <c r="I10" i="27"/>
  <c r="I11" i="27" s="1"/>
  <c r="Q60" i="21" l="1"/>
  <c r="K10" i="27"/>
  <c r="K11" i="27" s="1"/>
  <c r="E11" i="8" l="1"/>
  <c r="E55" i="11"/>
  <c r="C55" i="11"/>
  <c r="I13" i="8" l="1"/>
  <c r="AK35" i="5"/>
  <c r="AK28" i="5"/>
  <c r="AK15" i="5"/>
  <c r="AK45" i="5"/>
  <c r="AK11" i="5"/>
  <c r="AK27" i="5"/>
  <c r="AK10" i="5"/>
  <c r="AK16" i="5"/>
  <c r="AK17" i="5"/>
  <c r="AK14" i="5"/>
  <c r="K9" i="25"/>
  <c r="K10" i="25" s="1"/>
  <c r="G10" i="25"/>
  <c r="C10" i="25"/>
  <c r="I6" i="25"/>
  <c r="C6" i="25"/>
  <c r="A3" i="25"/>
  <c r="K12" i="2"/>
  <c r="O12" i="2"/>
  <c r="U12" i="2"/>
  <c r="E60" i="21"/>
  <c r="M60" i="21"/>
  <c r="O60" i="21"/>
  <c r="Q47" i="5"/>
  <c r="S47" i="5"/>
  <c r="W47" i="5"/>
  <c r="AA47" i="5"/>
  <c r="AK23" i="5"/>
  <c r="AK30" i="5"/>
  <c r="AK12" i="5"/>
  <c r="AK36" i="5"/>
  <c r="AK37" i="5"/>
  <c r="AK25" i="5"/>
  <c r="AK38" i="5"/>
  <c r="AK29" i="5"/>
  <c r="AK32" i="5"/>
  <c r="Y26" i="4"/>
  <c r="E27" i="4"/>
  <c r="G27" i="4"/>
  <c r="O27" i="4"/>
  <c r="M6" i="11"/>
  <c r="M6" i="10"/>
  <c r="AK24" i="5"/>
  <c r="AK26" i="5"/>
  <c r="AK22" i="5"/>
  <c r="AK33" i="5"/>
  <c r="AK46" i="5"/>
  <c r="AK20" i="5"/>
  <c r="AK18" i="5"/>
  <c r="AK21" i="5"/>
  <c r="AK31" i="5"/>
  <c r="AK34" i="5"/>
  <c r="AK19" i="5"/>
  <c r="AK13" i="5"/>
  <c r="A3" i="21" l="1"/>
  <c r="A3" i="19"/>
  <c r="A3" i="18"/>
  <c r="A3" i="17"/>
  <c r="A3" i="22"/>
  <c r="A3" i="14"/>
  <c r="A3" i="11"/>
  <c r="A3" i="10"/>
  <c r="A3" i="9"/>
  <c r="A3" i="6"/>
  <c r="I6" i="23"/>
  <c r="C6" i="23"/>
  <c r="A3" i="23"/>
  <c r="AC6" i="5"/>
  <c r="O6" i="5"/>
  <c r="Q7" i="4"/>
  <c r="C7" i="4"/>
  <c r="G55" i="11"/>
  <c r="C10" i="23"/>
  <c r="E10" i="23"/>
  <c r="G10" i="23"/>
  <c r="I10" i="23"/>
  <c r="K10" i="8" l="1"/>
  <c r="I9" i="8"/>
  <c r="G10" i="18"/>
  <c r="C10" i="18" l="1"/>
  <c r="E10" i="18"/>
  <c r="I10" i="18"/>
  <c r="K10" i="18"/>
  <c r="M10" i="18"/>
  <c r="I14" i="8"/>
  <c r="I12" i="8"/>
  <c r="K9" i="8"/>
  <c r="K9" i="23"/>
  <c r="K10" i="23" s="1"/>
  <c r="Y27" i="4" l="1"/>
  <c r="I11" i="8"/>
  <c r="I10" i="8" l="1"/>
  <c r="I15" i="8" s="1"/>
  <c r="E15" i="8"/>
  <c r="A3" i="8"/>
  <c r="U50" i="11" l="1"/>
  <c r="U53" i="11"/>
  <c r="U15" i="10"/>
  <c r="U21" i="10"/>
  <c r="U16" i="10"/>
  <c r="U22" i="10"/>
  <c r="U11" i="10"/>
  <c r="U17" i="10"/>
  <c r="U23" i="10"/>
  <c r="U12" i="10"/>
  <c r="U18" i="10"/>
  <c r="U24" i="10"/>
  <c r="U19" i="10"/>
  <c r="U25" i="10"/>
  <c r="U20" i="10"/>
  <c r="U26" i="10"/>
  <c r="U13" i="10"/>
  <c r="U14" i="10"/>
  <c r="U34" i="11"/>
  <c r="U24" i="11"/>
  <c r="U48" i="11"/>
  <c r="U31" i="11"/>
  <c r="U49" i="11"/>
  <c r="U20" i="11"/>
  <c r="U32" i="11"/>
  <c r="U38" i="11"/>
  <c r="U51" i="11"/>
  <c r="U15" i="11"/>
  <c r="U21" i="11"/>
  <c r="U27" i="11"/>
  <c r="U33" i="11"/>
  <c r="U39" i="11"/>
  <c r="U45" i="11"/>
  <c r="U52" i="11"/>
  <c r="U16" i="11"/>
  <c r="U22" i="11"/>
  <c r="U28" i="11"/>
  <c r="U40" i="11"/>
  <c r="U46" i="11"/>
  <c r="U11" i="11"/>
  <c r="U17" i="11"/>
  <c r="U23" i="11"/>
  <c r="U29" i="11"/>
  <c r="U35" i="11"/>
  <c r="U41" i="11"/>
  <c r="U47" i="11"/>
  <c r="U12" i="11"/>
  <c r="U18" i="11"/>
  <c r="U30" i="11"/>
  <c r="U36" i="11"/>
  <c r="U42" i="11"/>
  <c r="U13" i="11"/>
  <c r="U19" i="11"/>
  <c r="U25" i="11"/>
  <c r="U37" i="11"/>
  <c r="U43" i="11"/>
  <c r="U14" i="11"/>
  <c r="U26" i="11"/>
  <c r="U44" i="11"/>
  <c r="U10" i="11"/>
  <c r="U54" i="11"/>
  <c r="U10" i="9"/>
  <c r="U11" i="9"/>
  <c r="U10" i="27"/>
  <c r="U11" i="27" s="1"/>
  <c r="G13" i="8"/>
  <c r="I9" i="13"/>
  <c r="I10" i="13"/>
  <c r="U10" i="10"/>
  <c r="G9" i="8"/>
  <c r="C8" i="6"/>
  <c r="U27" i="10" l="1"/>
  <c r="U55" i="11"/>
  <c r="U12" i="9"/>
  <c r="I11" i="13"/>
  <c r="K11" i="8"/>
  <c r="K15" i="8" s="1"/>
  <c r="K11" i="9" l="1"/>
  <c r="K10" i="9"/>
  <c r="K50" i="11"/>
  <c r="K53" i="11"/>
  <c r="K11" i="10"/>
  <c r="K17" i="10"/>
  <c r="K23" i="10"/>
  <c r="K12" i="10"/>
  <c r="K18" i="10"/>
  <c r="K24" i="10"/>
  <c r="K13" i="10"/>
  <c r="K19" i="10"/>
  <c r="K14" i="10"/>
  <c r="K20" i="10"/>
  <c r="K26" i="10"/>
  <c r="K15" i="10"/>
  <c r="K21" i="10"/>
  <c r="K16" i="10"/>
  <c r="K22" i="10"/>
  <c r="K25" i="10"/>
  <c r="K54" i="11"/>
  <c r="K52" i="11"/>
  <c r="K12" i="11"/>
  <c r="K18" i="11"/>
  <c r="K24" i="11"/>
  <c r="K30" i="11"/>
  <c r="K36" i="11"/>
  <c r="K42" i="11"/>
  <c r="K48" i="11"/>
  <c r="K29" i="11"/>
  <c r="K13" i="11"/>
  <c r="K19" i="11"/>
  <c r="K25" i="11"/>
  <c r="K31" i="11"/>
  <c r="K37" i="11"/>
  <c r="K43" i="11"/>
  <c r="K49" i="11"/>
  <c r="K26" i="11"/>
  <c r="K38" i="11"/>
  <c r="K51" i="11"/>
  <c r="K15" i="11"/>
  <c r="K21" i="11"/>
  <c r="K27" i="11"/>
  <c r="K39" i="11"/>
  <c r="K23" i="11"/>
  <c r="K47" i="11"/>
  <c r="K14" i="11"/>
  <c r="K20" i="11"/>
  <c r="K32" i="11"/>
  <c r="K44" i="11"/>
  <c r="K33" i="11"/>
  <c r="K45" i="11"/>
  <c r="K35" i="11"/>
  <c r="K16" i="11"/>
  <c r="K22" i="11"/>
  <c r="K28" i="11"/>
  <c r="K34" i="11"/>
  <c r="K40" i="11"/>
  <c r="K46" i="11"/>
  <c r="K10" i="11"/>
  <c r="K11" i="11"/>
  <c r="K17" i="11"/>
  <c r="K41" i="11"/>
  <c r="K10" i="10"/>
  <c r="M13" i="8"/>
  <c r="E10" i="13"/>
  <c r="M11" i="8"/>
  <c r="M14" i="8"/>
  <c r="E9" i="13"/>
  <c r="M10" i="8"/>
  <c r="M9" i="8"/>
  <c r="M12" i="8"/>
  <c r="G10" i="8"/>
  <c r="G11" i="8"/>
  <c r="G14" i="8"/>
  <c r="G12" i="8"/>
  <c r="K12" i="9" l="1"/>
  <c r="K55" i="11"/>
  <c r="K27" i="10"/>
  <c r="E11" i="13"/>
  <c r="M15" i="8"/>
  <c r="G15" i="8"/>
  <c r="G60" i="21"/>
</calcChain>
</file>

<file path=xl/sharedStrings.xml><?xml version="1.0" encoding="utf-8"?>
<sst xmlns="http://schemas.openxmlformats.org/spreadsheetml/2006/main" count="873" uniqueCount="261">
  <si>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</si>
  <si>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</si>
  <si>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</si>
  <si>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</si>
  <si>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</si>
  <si>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</si>
  <si>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</si>
  <si>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</si>
  <si>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</si>
  <si>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</si>
  <si>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</si>
  <si>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</si>
  <si>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</si>
  <si>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</si>
  <si>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</si>
  <si>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</si>
  <si>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</si>
  <si>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</si>
  <si>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</si>
  <si>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</si>
  <si>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</si>
  <si>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</si>
  <si>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</si>
  <si>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</si>
  <si>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</si>
  <si>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</si>
  <si>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</si>
  <si>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</si>
  <si>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</si>
  <si>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</si>
  <si>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</si>
  <si>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</si>
  <si>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</si>
  <si>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</si>
  <si>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</si>
  <si>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</si>
  <si>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</si>
  <si>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</si>
  <si>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</si>
  <si>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</si>
  <si>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</si>
  <si>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</si>
  <si>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</si>
  <si>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</si>
  <si>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</si>
  <si>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</si>
  <si>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</si>
  <si>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</si>
  <si>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</si>
  <si>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</si>
  <si>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</si>
  <si>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</si>
  <si>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</si>
  <si>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</si>
  <si>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</si>
  <si>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</si>
  <si>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</si>
  <si>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</si>
  <si>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</si>
  <si>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</si>
  <si>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</si>
  <si>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</si>
  <si>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</si>
  <si>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</si>
  <si>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</si>
  <si>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</si>
  <si>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</si>
  <si>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</si>
  <si>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</si>
  <si>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</si>
  <si>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</si>
  <si>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</si>
  <si>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</si>
  <si>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</si>
  <si>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</si>
  <si>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</si>
  <si>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</si>
  <si>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</si>
  <si>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</si>
  <si>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</si>
  <si>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</si>
  <si>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</si>
  <si>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</si>
  <si>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</si>
  <si>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</si>
  <si>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</si>
  <si>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</si>
  <si>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</si>
  <si>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</si>
  <si>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</si>
  <si>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</si>
  <si>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</si>
  <si>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</si>
  <si>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</si>
  <si>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</si>
  <si>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</si>
  <si>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</si>
  <si>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</si>
  <si>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</si>
  <si>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</si>
  <si>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</si>
  <si>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</si>
  <si>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</si>
  <si>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</si>
  <si>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</si>
  <si>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</si>
  <si>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</si>
  <si>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</si>
  <si>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</si>
  <si>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</si>
  <si>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</si>
  <si>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</si>
  <si>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</si>
  <si>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</si>
  <si>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</si>
  <si>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</si>
  <si>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</si>
  <si>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</si>
  <si>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</si>
  <si>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</si>
  <si>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</si>
  <si>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</si>
  <si>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</si>
  <si>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</si>
  <si>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</si>
  <si>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</si>
  <si>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</si>
  <si>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</si>
  <si>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</si>
  <si>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</si>
  <si>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</si>
  <si>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</si>
  <si>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</si>
  <si>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</si>
  <si>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</si>
  <si>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</si>
  <si>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</si>
  <si>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</si>
  <si>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</si>
  <si>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</si>
  <si>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</si>
  <si>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</si>
  <si>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</si>
  <si>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</si>
  <si>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</si>
  <si>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</si>
  <si>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1407/04/31</t>
  </si>
  <si>
    <t>1407/12/28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</si>
  <si>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</si>
  <si>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</si>
  <si>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</si>
  <si>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</si>
  <si>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</si>
  <si>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</si>
  <si>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</si>
  <si>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</si>
  <si>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</si>
  <si>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</si>
  <si>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</si>
  <si>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</si>
  <si>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</si>
  <si>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</si>
  <si>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</si>
  <si>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</si>
  <si>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</si>
  <si>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</si>
  <si>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</si>
  <si>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</si>
  <si>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</si>
  <si>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</si>
  <si>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</si>
  <si>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</si>
  <si>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</si>
  <si>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</si>
  <si>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</si>
  <si>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</si>
  <si>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اوراق مشارکت صکوک مرابحه کگل0811-3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</si>
  <si>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</si>
  <si>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</si>
  <si>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</si>
  <si>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</si>
  <si>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</si>
  <si>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</si>
  <si>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</si>
  <si>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</si>
  <si>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</si>
  <si>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صندوق س.مبتنی بر کالای فارابی</t>
  </si>
  <si>
    <t>-</t>
  </si>
  <si>
    <t>تامین سرمایه امید</t>
  </si>
  <si>
    <t>صکوک مرابحه کگل81</t>
  </si>
  <si>
    <t xml:space="preserve"> اوراق آریس آمل</t>
  </si>
  <si>
    <t>ایران خودرو دیزل</t>
  </si>
  <si>
    <t>صندوق س.کالای تابان تمدن1</t>
  </si>
  <si>
    <t>صندوق س.پشتوانه طلای دماوند</t>
  </si>
  <si>
    <t>اسناد خزانه-م11بودجه02-050720</t>
  </si>
  <si>
    <t>اسناد خزانه-م13بودجه02-051021</t>
  </si>
  <si>
    <t>اسناد خزانه-م12بودجه02-050916</t>
  </si>
  <si>
    <t>اسنادخزانه-م2بودجه02-050923</t>
  </si>
  <si>
    <t>اسنادخزانه-م10بودجه02-051112</t>
  </si>
  <si>
    <t>مرابحه عام دولت211-ش.خ050528</t>
  </si>
  <si>
    <t>صکوک مرابحه دوچرخ83-3ماهه23%</t>
  </si>
  <si>
    <t>صکوک مرابحه آکو903-3ماهه23%</t>
  </si>
  <si>
    <t>1402/12/29</t>
  </si>
  <si>
    <t>1405/07/20</t>
  </si>
  <si>
    <t>1405/10/21</t>
  </si>
  <si>
    <t>1405/09/16</t>
  </si>
  <si>
    <t>1402/06/19</t>
  </si>
  <si>
    <t>1405/09/23</t>
  </si>
  <si>
    <t>1402/12/21</t>
  </si>
  <si>
    <t>1405/11/12</t>
  </si>
  <si>
    <t>1405/05/28</t>
  </si>
  <si>
    <t>1405/03/09</t>
  </si>
  <si>
    <t>1408/03/09</t>
  </si>
  <si>
    <t>1405/03/02</t>
  </si>
  <si>
    <t>1409/03/02</t>
  </si>
  <si>
    <t>تعدیل کارمزد کارگزار</t>
  </si>
  <si>
    <t>ظخاور06041</t>
  </si>
  <si>
    <t>صندوق س.كالاي زرگر كارآمد</t>
  </si>
  <si>
    <t>مرابحه عام دولت294-ش.خ070230</t>
  </si>
  <si>
    <t>اسنادخزانه-م4بودجه02-051021</t>
  </si>
  <si>
    <t>1405/04/30</t>
  </si>
  <si>
    <t>1407/02/30</t>
  </si>
  <si>
    <t>1402/12/15</t>
  </si>
  <si>
    <t>1405/02/29</t>
  </si>
  <si>
    <t>1409/02/28</t>
  </si>
  <si>
    <t>گواهی سپرده بانکی</t>
  </si>
  <si>
    <t>اوراق مشارکت صکوک مرابحه دوچرخ83</t>
  </si>
  <si>
    <t>اوراق مشارکت صکوک مرابحه آکو903</t>
  </si>
  <si>
    <t>اوراق مشارکت شهرداری تبریز-اتوبوسرانی</t>
  </si>
  <si>
    <t>اوراق مشارکت شهرداری تبریز-قطار شهری</t>
  </si>
  <si>
    <t>اوراق مشارکت شهرداری اصفهان</t>
  </si>
  <si>
    <t>1405/06/31</t>
  </si>
  <si>
    <t>صندوق س صنایع تمدن1-بخشی</t>
  </si>
  <si>
    <t>مرابحه عام دولت296-ش.خ070930</t>
  </si>
  <si>
    <t>مرابحه عام دولت297-ش.خ070706</t>
  </si>
  <si>
    <t>مرابحه عام دولت221-ش.خ060830</t>
  </si>
  <si>
    <t>مرابحه عام دولت240-ش.خ060929</t>
  </si>
  <si>
    <t>مرابحه عام دولت235-ش.خ060915</t>
  </si>
  <si>
    <t>شهرداری تبریز</t>
  </si>
  <si>
    <t>شهرداری اصفهان</t>
  </si>
  <si>
    <t>شهردادری تهران</t>
  </si>
  <si>
    <t>1405/05/06</t>
  </si>
  <si>
    <t>1407/07/06</t>
  </si>
  <si>
    <t>1406/08/30</t>
  </si>
  <si>
    <t>1406/09/29</t>
  </si>
  <si>
    <t>1404/07/15</t>
  </si>
  <si>
    <t>1406/09/15</t>
  </si>
  <si>
    <t>ارزش ناشی از تعدیل قیمت</t>
  </si>
  <si>
    <t xml:space="preserve"> اوراق تبعی اختیار فروش تامین مالی خاور1</t>
  </si>
  <si>
    <t>اوراق سلف موازی آهن اسفنجی غدیر</t>
  </si>
  <si>
    <t>برای ماه منتهی به 1405/07/30</t>
  </si>
  <si>
    <t>1405/07/30</t>
  </si>
  <si>
    <t>از ابتدای سال مالی تا پایان مهر 1405</t>
  </si>
  <si>
    <t>صندوق س.دی سهام-سهام</t>
  </si>
  <si>
    <t>صندوق س.کالای الگوریتم</t>
  </si>
  <si>
    <t>اسنادخزانه-م9بودجه02-050811</t>
  </si>
  <si>
    <t>مشارکت ش اصفهان920-3ماهه23%</t>
  </si>
  <si>
    <t>1405/08/11</t>
  </si>
  <si>
    <t>1409/02/29</t>
  </si>
  <si>
    <t>تنزیل سود سهام</t>
  </si>
  <si>
    <t>5-1- سرمایه‌گذاری در گواهی سپرده‌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</si>
</sst>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0.0000_);\(#,##0.0000\)"/>
    <numFmt numFmtId="168" formatCode="_ * #,##0_-_ر_ي_ا_ل_ ;_ * #,##0\-_ر_ي_ا_ل_ ;_ * &quot;-&quot;??_-_ر_ي_ا_ل_ ;_ @_ "/>
    <numFmt numFmtId="169" formatCode="0.00%;\(0.00%\);\-"/>
    <numFmt numFmtId="170" formatCode="#,###.000;\(#,###.000\);\-"/>
    <numFmt numFmtId="171" formatCode="#,###.00000;\(#,###.00000\);\-"/>
    <numFmt numFmtId="172" formatCode="#,###.0000;\(#,###.0000\);\-"/>
    <numFmt numFmtId="173" formatCode="_ * #,##0.0000_-_ر_ي_ا_ل_ ;_ * #,##0.0000\-_ر_ي_ا_ل_ ;_ * &quot;-&quot;??_-_ر_ي_ا_ل_ ;_ @_ "/>
  </numFmts>
  <fonts count="19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1"/>
      <name val="B Nazanin"/>
      <charset val="178"/>
    </font>
    <font>
      <sz val="10"/>
      <color rgb="FF333333"/>
      <name val="IRANSans"/>
    </font>
    <font>
      <sz val="12"/>
      <color rgb="FFFFFF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7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8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6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vertical="top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 readingOrder="2"/>
    </xf>
    <xf numFmtId="165" fontId="3" fillId="0" borderId="6" xfId="0" applyNumberFormat="1" applyFont="1" applyFill="1" applyBorder="1" applyAlignment="1">
      <alignment horizontal="center" vertical="top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7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7" xfId="1" applyNumberFormat="1" applyFont="1" applyFill="1" applyBorder="1" applyAlignment="1">
      <alignment horizontal="center" vertical="center"/>
    </xf>
    <xf numFmtId="10" fontId="3" fillId="0" borderId="7" xfId="6" applyNumberFormat="1" applyFont="1" applyFill="1" applyBorder="1" applyAlignment="1">
      <alignment horizontal="center" vertical="center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6" xfId="6" applyNumberFormat="1" applyFont="1" applyFill="1" applyBorder="1" applyAlignment="1">
      <alignment horizontal="center" vertical="top"/>
    </xf>
    <xf numFmtId="10" fontId="13" fillId="0" borderId="0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9" fontId="3" fillId="0" borderId="3" xfId="0" applyNumberFormat="1" applyFont="1" applyFill="1" applyBorder="1" applyAlignment="1">
      <alignment horizontal="center" vertical="center" wrapText="1"/>
    </xf>
    <xf numFmtId="169" fontId="3" fillId="0" borderId="0" xfId="0" applyNumberFormat="1" applyFont="1" applyFill="1" applyBorder="1" applyAlignment="1">
      <alignment horizontal="center" vertical="center" wrapText="1"/>
    </xf>
    <xf numFmtId="169" fontId="3" fillId="0" borderId="0" xfId="6" applyNumberFormat="1" applyFont="1" applyFill="1" applyBorder="1" applyAlignment="1">
      <alignment horizontal="center" vertical="center" wrapText="1"/>
    </xf>
    <xf numFmtId="169" fontId="3" fillId="0" borderId="6" xfId="6" applyNumberFormat="1" applyFont="1" applyFill="1" applyBorder="1" applyAlignment="1">
      <alignment horizontal="center" vertical="center"/>
    </xf>
    <xf numFmtId="169" fontId="3" fillId="0" borderId="3" xfId="1" applyNumberFormat="1" applyFont="1" applyFill="1" applyBorder="1" applyAlignment="1">
      <alignment horizontal="center" vertical="center" wrapText="1"/>
    </xf>
    <xf numFmtId="169" fontId="3" fillId="0" borderId="0" xfId="1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 wrapText="1"/>
    </xf>
    <xf numFmtId="169" fontId="3" fillId="0" borderId="1" xfId="0" applyNumberFormat="1" applyFont="1" applyFill="1" applyBorder="1" applyAlignment="1">
      <alignment horizontal="center" vertical="center" wrapText="1"/>
    </xf>
    <xf numFmtId="169" fontId="13" fillId="0" borderId="0" xfId="0" applyNumberFormat="1" applyFont="1" applyFill="1" applyBorder="1" applyAlignment="1">
      <alignment horizontal="center" vertical="center"/>
    </xf>
    <xf numFmtId="169" fontId="3" fillId="0" borderId="7" xfId="6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left"/>
    </xf>
    <xf numFmtId="10" fontId="4" fillId="0" borderId="0" xfId="6" applyNumberFormat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69" fontId="3" fillId="0" borderId="7" xfId="6" applyNumberFormat="1" applyFont="1" applyFill="1" applyBorder="1" applyAlignment="1">
      <alignment horizontal="center" vertical="center"/>
    </xf>
    <xf numFmtId="169" fontId="4" fillId="0" borderId="0" xfId="6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69" fontId="3" fillId="0" borderId="6" xfId="6" applyNumberFormat="1" applyFont="1" applyFill="1" applyBorder="1" applyAlignment="1">
      <alignment horizontal="center" vertical="center" wrapText="1"/>
    </xf>
    <xf numFmtId="169" fontId="4" fillId="0" borderId="0" xfId="0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left"/>
    </xf>
    <xf numFmtId="169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0" fontId="3" fillId="0" borderId="6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top"/>
    </xf>
    <xf numFmtId="3" fontId="0" fillId="0" borderId="0" xfId="0" applyNumberFormat="1" applyFill="1"/>
    <xf numFmtId="165" fontId="4" fillId="0" borderId="0" xfId="0" applyNumberFormat="1" applyFont="1" applyFill="1" applyAlignment="1">
      <alignment horizontal="center"/>
    </xf>
    <xf numFmtId="166" fontId="4" fillId="0" borderId="0" xfId="1" applyNumberFormat="1" applyFont="1" applyFill="1" applyAlignment="1">
      <alignment horizontal="left"/>
    </xf>
    <xf numFmtId="2" fontId="4" fillId="0" borderId="0" xfId="1" applyNumberFormat="1" applyFont="1" applyFill="1" applyAlignment="1">
      <alignment horizontal="left"/>
    </xf>
    <xf numFmtId="170" fontId="4" fillId="0" borderId="0" xfId="0" applyNumberFormat="1" applyFont="1" applyFill="1" applyBorder="1" applyAlignment="1">
      <alignment horizontal="left"/>
    </xf>
    <xf numFmtId="168" fontId="4" fillId="0" borderId="0" xfId="1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8" fontId="18" fillId="0" borderId="0" xfId="1" applyNumberFormat="1" applyFont="1" applyFill="1" applyBorder="1" applyAlignment="1">
      <alignment horizontal="center" vertical="center"/>
    </xf>
    <xf numFmtId="3" fontId="18" fillId="0" borderId="0" xfId="6" applyNumberFormat="1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  <xf numFmtId="10" fontId="18" fillId="0" borderId="0" xfId="6" applyNumberFormat="1" applyFont="1" applyFill="1" applyAlignment="1">
      <alignment horizontal="left"/>
    </xf>
    <xf numFmtId="165" fontId="18" fillId="0" borderId="0" xfId="0" applyNumberFormat="1" applyFont="1" applyFill="1" applyAlignment="1">
      <alignment horizontal="center" vertical="center"/>
    </xf>
    <xf numFmtId="10" fontId="18" fillId="0" borderId="0" xfId="6" applyNumberFormat="1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left"/>
    </xf>
    <xf numFmtId="3" fontId="17" fillId="0" borderId="0" xfId="0" applyNumberFormat="1" applyFont="1" applyFill="1" applyAlignment="1">
      <alignment horizontal="left"/>
    </xf>
    <xf numFmtId="9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4" applyNumberFormat="1" applyFont="1" applyFill="1" applyAlignment="1">
      <alignment horizontal="left"/>
    </xf>
    <xf numFmtId="165" fontId="4" fillId="0" borderId="0" xfId="4" applyNumberFormat="1" applyFont="1" applyFill="1" applyAlignment="1">
      <alignment horizontal="center" vertical="center"/>
    </xf>
    <xf numFmtId="165" fontId="9" fillId="0" borderId="8" xfId="3" applyNumberFormat="1" applyFont="1" applyFill="1" applyBorder="1" applyAlignment="1">
      <alignment horizontal="center" vertical="center" wrapText="1" readingOrder="2"/>
    </xf>
    <xf numFmtId="9" fontId="9" fillId="0" borderId="8" xfId="6" applyNumberFormat="1" applyFont="1" applyFill="1" applyBorder="1" applyAlignment="1">
      <alignment horizontal="center" vertical="center" wrapText="1" readingOrder="2"/>
    </xf>
    <xf numFmtId="10" fontId="9" fillId="0" borderId="8" xfId="6" applyNumberFormat="1" applyFont="1" applyFill="1" applyBorder="1" applyAlignment="1">
      <alignment horizontal="center" vertical="center" wrapText="1" readingOrder="2"/>
    </xf>
    <xf numFmtId="165" fontId="9" fillId="0" borderId="8" xfId="0" applyNumberFormat="1" applyFont="1" applyFill="1" applyBorder="1" applyAlignment="1">
      <alignment horizontal="center" vertical="center" readingOrder="2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/>
    <xf numFmtId="169" fontId="3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left"/>
    </xf>
    <xf numFmtId="165" fontId="4" fillId="0" borderId="5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left"/>
    </xf>
    <xf numFmtId="165" fontId="3" fillId="0" borderId="0" xfId="1" applyNumberFormat="1" applyFont="1" applyFill="1" applyAlignment="1">
      <alignment horizontal="left"/>
    </xf>
    <xf numFmtId="10" fontId="4" fillId="0" borderId="0" xfId="0" applyNumberFormat="1" applyFont="1" applyFill="1" applyAlignment="1">
      <alignment horizontal="left"/>
    </xf>
    <xf numFmtId="165" fontId="8" fillId="0" borderId="0" xfId="0" applyNumberFormat="1" applyFont="1" applyFill="1" applyAlignment="1">
      <alignment vertical="center" readingOrder="2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165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168" fontId="0" fillId="0" borderId="0" xfId="0" applyNumberFormat="1" applyFill="1" applyAlignment="1">
      <alignment horizontal="left"/>
    </xf>
    <xf numFmtId="165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left" wrapText="1"/>
    </xf>
    <xf numFmtId="169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left" wrapText="1"/>
    </xf>
    <xf numFmtId="2" fontId="0" fillId="0" borderId="0" xfId="0" applyNumberFormat="1" applyFill="1" applyAlignment="1">
      <alignment horizontal="left"/>
    </xf>
    <xf numFmtId="2" fontId="4" fillId="0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wrapText="1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 wrapText="1"/>
    </xf>
    <xf numFmtId="171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/>
    </xf>
    <xf numFmtId="165" fontId="4" fillId="0" borderId="0" xfId="1" applyNumberFormat="1" applyFont="1" applyFill="1" applyAlignment="1">
      <alignment horizontal="center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1" applyNumberFormat="1" applyFont="1" applyFill="1" applyBorder="1" applyAlignment="1">
      <alignment horizontal="center"/>
    </xf>
    <xf numFmtId="10" fontId="3" fillId="0" borderId="7" xfId="0" applyNumberFormat="1" applyFont="1" applyFill="1" applyBorder="1" applyAlignment="1">
      <alignment horizontal="center" vertical="center"/>
    </xf>
    <xf numFmtId="10" fontId="4" fillId="0" borderId="0" xfId="6" applyNumberFormat="1" applyFont="1" applyFill="1" applyAlignment="1">
      <alignment horizontal="center"/>
    </xf>
    <xf numFmtId="10" fontId="4" fillId="0" borderId="0" xfId="0" applyNumberFormat="1" applyFont="1" applyFill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 readingOrder="1"/>
    </xf>
    <xf numFmtId="168" fontId="0" fillId="0" borderId="0" xfId="1" applyNumberFormat="1" applyFont="1" applyFill="1" applyAlignment="1">
      <alignment horizontal="left"/>
    </xf>
    <xf numFmtId="167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vertical="center" readingOrder="2"/>
    </xf>
    <xf numFmtId="165" fontId="4" fillId="0" borderId="0" xfId="0" applyNumberFormat="1" applyFont="1" applyFill="1" applyAlignment="1">
      <alignment horizontal="center" vertical="center" readingOrder="2"/>
    </xf>
    <xf numFmtId="171" fontId="4" fillId="0" borderId="0" xfId="0" applyNumberFormat="1" applyFont="1" applyFill="1" applyAlignment="1">
      <alignment horizontal="center"/>
    </xf>
    <xf numFmtId="172" fontId="4" fillId="0" borderId="0" xfId="0" applyNumberFormat="1" applyFont="1" applyFill="1" applyAlignment="1">
      <alignment horizontal="center" vertical="center"/>
    </xf>
    <xf numFmtId="173" fontId="4" fillId="0" borderId="0" xfId="1" applyNumberFormat="1" applyFont="1" applyFill="1" applyAlignment="1">
      <alignment horizontal="center" vertical="center"/>
    </xf>
    <xf numFmtId="169" fontId="3" fillId="0" borderId="4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Alignment="1">
      <alignment horizontal="left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3" fillId="0" borderId="6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5" fontId="3" fillId="0" borderId="5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top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BFS01.TIB.Local\006-MD\001-Fund\001-Sabad\&#1589;&#1606;&#1583;&#1608;&#1602;%20&#1608;%20&#1587;&#1576;&#1583;\&#1575;&#1601;&#1588;&#1575;&#1740;%20&#1662;&#1585;&#1578;&#1601;&#1608;&#1740;%20&#1576;&#1585;&#1575;&#1740;%20&#1587;&#1575;&#1586;&#1605;&#1575;&#1606;\&#1578;&#1583;&#1575;&#1608;&#1605;%20&#1575;&#1591;&#1605;&#1740;&#1606;&#1575;&#1606;\1405\14050331\&#1711;&#1586;&#1575;&#1585;&#1588;%20&#1662;&#1585;&#1578;&#1601;&#1608;14050331&#1589;&#1606;&#1583;&#1608;&#1602;%20&#1578;&#1583;&#1575;&#1608;&#1605;%20&#1575;&#1591;&#1605;&#1740;&#1606;&#1575;&#1606;%20&#1578;&#1605;&#1583;&#16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ورت وضعیت"/>
      <sheetName val="سهام"/>
      <sheetName val="واحدهای صندوق"/>
      <sheetName val="اوراق"/>
      <sheetName val="سپرده "/>
      <sheetName val="کالایی"/>
      <sheetName val="تعدیل قیمت"/>
      <sheetName val="درآمد"/>
      <sheetName val="درآمد سرمایه گذاری در سهام"/>
      <sheetName val="درآمد سرمایه گذاری در صندوق"/>
      <sheetName val="درآمد سرمایه گذاری در اوراق"/>
      <sheetName val="درآمد سپرده بانکی"/>
      <sheetName val="درآمد سرمایه گذاری در کالایی"/>
      <sheetName val="سایر درآمدها"/>
      <sheetName val="مبالغ تخصیصی اوراق"/>
      <sheetName val="سود اوراق بهادار"/>
      <sheetName val="سود سپرده بانکی"/>
      <sheetName val="درآمد ناشی از فروش"/>
      <sheetName val="درآمد ناشی از تغییر قیمت اورا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K15">
            <v>7415090057056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0:B12"/>
  <sheetViews>
    <sheetView rightToLeft="1" view="pageBreakPreview" zoomScaleNormal="100" zoomScaleSheetLayoutView="100" workbookViewId="0">
      <selection activeCell="B13" sqref="B13"/>
    </sheetView>
  </sheetViews>
  <sheetFormatPr defaultColWidth="6" defaultRowHeight="19.5" customHeight="1"/>
  <cols>
    <col min="1" max="1" width="6" style="100"/>
    <col min="2" max="2" width="40" style="100" customWidth="1"/>
    <col min="3" max="16384" width="6" style="100"/>
  </cols>
  <sheetData>
    <row r="10" spans="2:2" ht="19.5" customHeight="1">
      <c r="B10" s="99" t="s">
        <v>0</v>
      </c>
    </row>
    <row r="11" spans="2:2" ht="19.5" customHeight="1">
      <c r="B11" s="99" t="s">
        <v>1</v>
      </c>
    </row>
    <row r="12" spans="2:2" ht="19.5" customHeight="1">
      <c r="B12" s="99" t="s">
        <v>250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AA21"/>
  <sheetViews>
    <sheetView rightToLeft="1" view="pageBreakPreview" topLeftCell="B1" zoomScale="115" zoomScaleNormal="100" zoomScaleSheetLayoutView="115" workbookViewId="0">
      <selection activeCell="Y11" sqref="Y11"/>
    </sheetView>
  </sheetViews>
  <sheetFormatPr defaultRowHeight="18.75"/>
  <cols>
    <col min="1" max="1" width="40.140625" style="10" bestFit="1" customWidth="1"/>
    <col min="2" max="2" width="0.85546875" style="10" customWidth="1"/>
    <col min="3" max="3" width="13" style="73" customWidth="1"/>
    <col min="4" max="4" width="0.85546875" style="73" customWidth="1"/>
    <col min="5" max="5" width="19.5703125" style="73" bestFit="1" customWidth="1"/>
    <col min="6" max="6" width="0.85546875" style="73" customWidth="1"/>
    <col min="7" max="7" width="20.42578125" style="73" bestFit="1" customWidth="1"/>
    <col min="8" max="8" width="0.85546875" style="73" customWidth="1"/>
    <col min="9" max="9" width="14.85546875" style="73" bestFit="1" customWidth="1"/>
    <col min="10" max="10" width="0.85546875" style="73" customWidth="1"/>
    <col min="11" max="11" width="20" style="73" bestFit="1" customWidth="1"/>
    <col min="12" max="12" width="0.85546875" style="73" customWidth="1"/>
    <col min="13" max="13" width="13.42578125" style="73" bestFit="1" customWidth="1"/>
    <col min="14" max="14" width="0.85546875" style="73" customWidth="1"/>
    <col min="15" max="15" width="17.5703125" style="73" bestFit="1" customWidth="1"/>
    <col min="16" max="16" width="0.85546875" style="73" customWidth="1"/>
    <col min="17" max="17" width="13" style="73" customWidth="1"/>
    <col min="18" max="18" width="0.85546875" style="73" customWidth="1"/>
    <col min="19" max="19" width="12" style="73" customWidth="1"/>
    <col min="20" max="20" width="0.85546875" style="73" customWidth="1"/>
    <col min="21" max="21" width="20.140625" style="73" bestFit="1" customWidth="1"/>
    <col min="22" max="22" width="0.85546875" style="73" customWidth="1"/>
    <col min="23" max="23" width="21.7109375" style="73" customWidth="1"/>
    <col min="24" max="24" width="0.85546875" style="73" customWidth="1"/>
    <col min="25" max="25" width="11.42578125" style="145" customWidth="1"/>
    <col min="26" max="26" width="2.140625" style="10" customWidth="1"/>
    <col min="27" max="27" width="20.140625" style="10" hidden="1" customWidth="1"/>
    <col min="28" max="16384" width="9.140625" style="10"/>
  </cols>
  <sheetData>
    <row r="1" spans="1:27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AA1" s="10">
        <v>347207400812924</v>
      </c>
    </row>
    <row r="2" spans="1:27" ht="21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</row>
    <row r="3" spans="1:27" ht="21">
      <c r="A3" s="161" t="s">
        <v>250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7" ht="21">
      <c r="A4" s="85" t="s">
        <v>131</v>
      </c>
      <c r="B4" s="1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8"/>
    </row>
    <row r="5" spans="1:27" ht="21">
      <c r="A5" s="85" t="s">
        <v>132</v>
      </c>
      <c r="B5" s="1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8"/>
    </row>
    <row r="6" spans="1:27" ht="21">
      <c r="B6" s="18"/>
      <c r="C6" s="162" t="s">
        <v>231</v>
      </c>
      <c r="D6" s="162"/>
      <c r="E6" s="162"/>
      <c r="F6" s="162"/>
      <c r="G6" s="162"/>
      <c r="I6" s="162" t="s">
        <v>2</v>
      </c>
      <c r="J6" s="162"/>
      <c r="K6" s="162"/>
      <c r="L6" s="162"/>
      <c r="M6" s="162"/>
      <c r="N6" s="162"/>
      <c r="O6" s="162"/>
      <c r="Q6" s="162" t="s">
        <v>251</v>
      </c>
      <c r="R6" s="162"/>
      <c r="S6" s="162"/>
      <c r="T6" s="162"/>
      <c r="U6" s="162"/>
      <c r="V6" s="162"/>
      <c r="W6" s="162"/>
      <c r="X6" s="162"/>
      <c r="Y6" s="162"/>
    </row>
    <row r="7" spans="1:27" ht="21" customHeight="1">
      <c r="A7" s="168" t="s">
        <v>5</v>
      </c>
      <c r="B7" s="18"/>
      <c r="C7" s="159" t="s">
        <v>6</v>
      </c>
      <c r="D7" s="140"/>
      <c r="E7" s="159" t="s">
        <v>7</v>
      </c>
      <c r="F7" s="140"/>
      <c r="G7" s="159" t="s">
        <v>8</v>
      </c>
      <c r="I7" s="163" t="s">
        <v>3</v>
      </c>
      <c r="J7" s="163"/>
      <c r="K7" s="163"/>
      <c r="L7" s="140"/>
      <c r="M7" s="163" t="s">
        <v>4</v>
      </c>
      <c r="N7" s="163"/>
      <c r="O7" s="163"/>
      <c r="Q7" s="159" t="s">
        <v>6</v>
      </c>
      <c r="R7" s="140"/>
      <c r="S7" s="164" t="s">
        <v>10</v>
      </c>
      <c r="T7" s="140"/>
      <c r="U7" s="159" t="s">
        <v>7</v>
      </c>
      <c r="V7" s="140"/>
      <c r="W7" s="159" t="s">
        <v>8</v>
      </c>
      <c r="X7" s="140"/>
      <c r="Y7" s="166" t="s">
        <v>117</v>
      </c>
    </row>
    <row r="8" spans="1:27" ht="21">
      <c r="A8" s="162"/>
      <c r="B8" s="18"/>
      <c r="C8" s="160"/>
      <c r="E8" s="160"/>
      <c r="G8" s="160"/>
      <c r="I8" s="81" t="s">
        <v>6</v>
      </c>
      <c r="J8" s="140"/>
      <c r="K8" s="81" t="s">
        <v>7</v>
      </c>
      <c r="M8" s="81" t="s">
        <v>6</v>
      </c>
      <c r="N8" s="140"/>
      <c r="O8" s="81" t="s">
        <v>9</v>
      </c>
      <c r="Q8" s="160"/>
      <c r="S8" s="165"/>
      <c r="U8" s="160"/>
      <c r="W8" s="160"/>
      <c r="Y8" s="167"/>
    </row>
    <row r="9" spans="1:27" ht="21.75" customHeight="1">
      <c r="A9" s="82"/>
      <c r="B9" s="18"/>
      <c r="C9" s="20"/>
      <c r="E9" s="19" t="s">
        <v>118</v>
      </c>
      <c r="G9" s="19" t="s">
        <v>118</v>
      </c>
      <c r="I9" s="20"/>
      <c r="J9" s="103"/>
      <c r="K9" s="19" t="s">
        <v>118</v>
      </c>
      <c r="M9" s="20"/>
      <c r="N9" s="103"/>
      <c r="O9" s="19" t="s">
        <v>118</v>
      </c>
      <c r="Q9" s="20"/>
      <c r="S9" s="19" t="s">
        <v>118</v>
      </c>
      <c r="U9" s="19" t="s">
        <v>118</v>
      </c>
      <c r="W9" s="19" t="s">
        <v>118</v>
      </c>
      <c r="Y9" s="39"/>
    </row>
    <row r="10" spans="1:27" ht="21">
      <c r="A10" s="15" t="s">
        <v>191</v>
      </c>
      <c r="B10" s="18"/>
      <c r="C10" s="2">
        <v>10877447426</v>
      </c>
      <c r="D10" s="2"/>
      <c r="E10" s="2">
        <v>15034963086624</v>
      </c>
      <c r="F10" s="2"/>
      <c r="G10" s="2">
        <v>14614215881515</v>
      </c>
      <c r="H10" s="2"/>
      <c r="I10" s="2">
        <v>0</v>
      </c>
      <c r="J10" s="2"/>
      <c r="K10" s="2">
        <v>0</v>
      </c>
      <c r="L10" s="2"/>
      <c r="M10" s="73">
        <v>0</v>
      </c>
      <c r="O10" s="73">
        <v>0</v>
      </c>
      <c r="P10" s="2"/>
      <c r="Q10" s="2">
        <f>C10+I10+M10</f>
        <v>10877447426</v>
      </c>
      <c r="R10" s="2"/>
      <c r="S10" s="2">
        <v>1503</v>
      </c>
      <c r="T10" s="2"/>
      <c r="U10" s="2">
        <v>15034963086624</v>
      </c>
      <c r="V10" s="2"/>
      <c r="W10" s="2">
        <v>16222427230367</v>
      </c>
      <c r="Y10" s="55">
        <f>W10/$AA$1</f>
        <v>4.6722584807769335E-2</v>
      </c>
      <c r="AA10" s="151"/>
    </row>
    <row r="11" spans="1:27" ht="21">
      <c r="A11" s="15" t="s">
        <v>111</v>
      </c>
      <c r="B11" s="18"/>
      <c r="C11" s="2">
        <v>145662568</v>
      </c>
      <c r="D11" s="2"/>
      <c r="E11" s="2">
        <v>631644756498</v>
      </c>
      <c r="F11" s="2"/>
      <c r="G11" s="2">
        <v>994556319479</v>
      </c>
      <c r="H11" s="2"/>
      <c r="I11" s="2">
        <v>0</v>
      </c>
      <c r="J11" s="2"/>
      <c r="K11" s="2">
        <v>0</v>
      </c>
      <c r="L11" s="2"/>
      <c r="M11" s="73">
        <v>0</v>
      </c>
      <c r="O11" s="73">
        <v>0</v>
      </c>
      <c r="P11" s="2"/>
      <c r="Q11" s="2">
        <f>C11+I11+M11</f>
        <v>145662568</v>
      </c>
      <c r="R11" s="2"/>
      <c r="S11" s="2">
        <v>7090</v>
      </c>
      <c r="T11" s="2"/>
      <c r="U11" s="2">
        <v>631644756498</v>
      </c>
      <c r="V11" s="2"/>
      <c r="W11" s="2">
        <v>1024764468116</v>
      </c>
      <c r="Y11" s="55">
        <f>W11/$AA$1</f>
        <v>2.951447652661485E-3</v>
      </c>
      <c r="AA11" s="151"/>
    </row>
    <row r="12" spans="1:27" ht="21">
      <c r="A12" s="42" t="s">
        <v>141</v>
      </c>
      <c r="C12" s="2"/>
      <c r="E12" s="31">
        <f>SUM(E10:E11)</f>
        <v>15666607843122</v>
      </c>
      <c r="G12" s="31">
        <f>SUM(G10:G11)</f>
        <v>15608772200994</v>
      </c>
      <c r="I12" s="2"/>
      <c r="K12" s="31">
        <f>SUM(K10:K11)</f>
        <v>0</v>
      </c>
      <c r="M12" s="2"/>
      <c r="O12" s="31">
        <f>SUM(O10:O11)</f>
        <v>0</v>
      </c>
      <c r="Q12" s="2"/>
      <c r="S12" s="2"/>
      <c r="U12" s="31">
        <f>SUM(U10:U11)</f>
        <v>15666607843122</v>
      </c>
      <c r="W12" s="31">
        <f>SUM(W10:W11)</f>
        <v>17247191698483</v>
      </c>
      <c r="Y12" s="40">
        <f>SUM(Y10:Y11)</f>
        <v>4.9674032460430818E-2</v>
      </c>
    </row>
    <row r="14" spans="1:27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3"/>
      <c r="X14" s="152"/>
      <c r="Y14" s="152"/>
    </row>
    <row r="19" spans="23:23">
      <c r="W19" s="154"/>
    </row>
    <row r="21" spans="23:23">
      <c r="W21" s="146"/>
    </row>
  </sheetData>
  <sortState xmlns:xlrd2="http://schemas.microsoft.com/office/spreadsheetml/2017/richdata2" ref="A10:Y11">
    <sortCondition descending="1" ref="W10:W11"/>
  </sortState>
  <mergeCells count="17"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7:A8"/>
    <mergeCell ref="C6:G6"/>
    <mergeCell ref="I6:O6"/>
  </mergeCells>
  <pageMargins left="0.39" right="0.39" top="0.39" bottom="0.3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AA39"/>
  <sheetViews>
    <sheetView rightToLeft="1" view="pageBreakPreview" zoomScale="91" zoomScaleNormal="100" zoomScaleSheetLayoutView="91" workbookViewId="0">
      <selection activeCell="A27" sqref="A27"/>
    </sheetView>
  </sheetViews>
  <sheetFormatPr defaultRowHeight="18.75"/>
  <cols>
    <col min="1" max="1" width="30.85546875" style="10" bestFit="1" customWidth="1"/>
    <col min="2" max="2" width="0.85546875" style="10" customWidth="1"/>
    <col min="3" max="3" width="15.5703125" style="7" customWidth="1"/>
    <col min="4" max="4" width="0.85546875" style="7" customWidth="1"/>
    <col min="5" max="5" width="21.42578125" style="7" customWidth="1"/>
    <col min="6" max="6" width="0.85546875" style="7" customWidth="1"/>
    <col min="7" max="7" width="21" style="7" customWidth="1"/>
    <col min="8" max="8" width="0.85546875" style="7" customWidth="1"/>
    <col min="9" max="9" width="14" style="7" bestFit="1" customWidth="1"/>
    <col min="10" max="10" width="0.85546875" style="7" customWidth="1"/>
    <col min="11" max="11" width="21.140625" style="7" bestFit="1" customWidth="1"/>
    <col min="12" max="12" width="0.85546875" style="7" customWidth="1"/>
    <col min="13" max="13" width="16.28515625" style="7" bestFit="1" customWidth="1"/>
    <col min="14" max="14" width="0.85546875" style="7" customWidth="1"/>
    <col min="15" max="15" width="20.140625" style="7" customWidth="1"/>
    <col min="16" max="16" width="0.85546875" style="7" customWidth="1"/>
    <col min="17" max="17" width="16.28515625" style="7" bestFit="1" customWidth="1"/>
    <col min="18" max="18" width="0.85546875" style="7" customWidth="1"/>
    <col min="19" max="19" width="13.7109375" style="7" customWidth="1"/>
    <col min="20" max="20" width="0.85546875" style="7" customWidth="1"/>
    <col min="21" max="21" width="22.85546875" style="7" bestFit="1" customWidth="1"/>
    <col min="22" max="22" width="0.85546875" style="7" customWidth="1"/>
    <col min="23" max="23" width="24.28515625" style="7" bestFit="1" customWidth="1"/>
    <col min="24" max="24" width="0.85546875" style="7" customWidth="1"/>
    <col min="25" max="25" width="11.42578125" style="57" customWidth="1"/>
    <col min="26" max="26" width="2.5703125" style="10" customWidth="1"/>
    <col min="27" max="27" width="21.7109375" style="10" bestFit="1" customWidth="1"/>
    <col min="28" max="16384" width="9.140625" style="10"/>
  </cols>
  <sheetData>
    <row r="1" spans="1:27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</row>
    <row r="2" spans="1:27" ht="21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</row>
    <row r="3" spans="1:27" ht="21">
      <c r="A3" s="161" t="s">
        <v>250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5" spans="1:27" ht="21">
      <c r="A5" s="170" t="s">
        <v>134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</row>
    <row r="6" spans="1:27" ht="21">
      <c r="A6" s="90"/>
      <c r="B6" s="1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8"/>
    </row>
    <row r="7" spans="1:27" ht="21">
      <c r="C7" s="162" t="str">
        <f>سهام!C6</f>
        <v>1405/06/31</v>
      </c>
      <c r="D7" s="162"/>
      <c r="E7" s="162"/>
      <c r="F7" s="162"/>
      <c r="G7" s="162"/>
      <c r="I7" s="162" t="s">
        <v>2</v>
      </c>
      <c r="J7" s="162"/>
      <c r="K7" s="162"/>
      <c r="L7" s="162"/>
      <c r="M7" s="162"/>
      <c r="N7" s="162"/>
      <c r="O7" s="162"/>
      <c r="Q7" s="162" t="str">
        <f>سهام!Q6</f>
        <v>1405/07/30</v>
      </c>
      <c r="R7" s="162"/>
      <c r="S7" s="162"/>
      <c r="T7" s="162"/>
      <c r="U7" s="162"/>
      <c r="V7" s="162"/>
      <c r="W7" s="162"/>
      <c r="X7" s="162"/>
      <c r="Y7" s="162"/>
    </row>
    <row r="8" spans="1:27" ht="21">
      <c r="A8" s="168" t="s">
        <v>14</v>
      </c>
      <c r="C8" s="169" t="s">
        <v>15</v>
      </c>
      <c r="D8" s="28"/>
      <c r="E8" s="169" t="s">
        <v>7</v>
      </c>
      <c r="F8" s="28"/>
      <c r="G8" s="169" t="s">
        <v>8</v>
      </c>
      <c r="I8" s="171" t="s">
        <v>3</v>
      </c>
      <c r="J8" s="171"/>
      <c r="K8" s="171"/>
      <c r="L8" s="28"/>
      <c r="M8" s="171" t="s">
        <v>4</v>
      </c>
      <c r="N8" s="171"/>
      <c r="O8" s="171"/>
      <c r="Q8" s="169" t="s">
        <v>6</v>
      </c>
      <c r="R8" s="28"/>
      <c r="S8" s="172" t="s">
        <v>16</v>
      </c>
      <c r="T8" s="28"/>
      <c r="U8" s="169" t="s">
        <v>7</v>
      </c>
      <c r="V8" s="28"/>
      <c r="W8" s="169" t="s">
        <v>8</v>
      </c>
      <c r="X8" s="28"/>
      <c r="Y8" s="166" t="s">
        <v>117</v>
      </c>
    </row>
    <row r="9" spans="1:27" ht="21">
      <c r="A9" s="162"/>
      <c r="C9" s="162"/>
      <c r="E9" s="162"/>
      <c r="G9" s="162"/>
      <c r="I9" s="86" t="s">
        <v>6</v>
      </c>
      <c r="J9" s="28"/>
      <c r="K9" s="86" t="s">
        <v>7</v>
      </c>
      <c r="M9" s="86" t="s">
        <v>6</v>
      </c>
      <c r="N9" s="28"/>
      <c r="O9" s="86" t="s">
        <v>139</v>
      </c>
      <c r="Q9" s="162"/>
      <c r="S9" s="173"/>
      <c r="U9" s="162"/>
      <c r="W9" s="162"/>
      <c r="Y9" s="167"/>
    </row>
    <row r="10" spans="1:27" ht="21">
      <c r="A10" s="82"/>
      <c r="C10" s="82"/>
      <c r="E10" s="19" t="s">
        <v>118</v>
      </c>
      <c r="G10" s="19" t="s">
        <v>118</v>
      </c>
      <c r="I10" s="82"/>
      <c r="J10" s="8"/>
      <c r="K10" s="19" t="s">
        <v>118</v>
      </c>
      <c r="M10" s="82"/>
      <c r="N10" s="8"/>
      <c r="O10" s="19" t="s">
        <v>118</v>
      </c>
      <c r="Q10" s="82"/>
      <c r="S10" s="19" t="s">
        <v>118</v>
      </c>
      <c r="U10" s="19" t="s">
        <v>118</v>
      </c>
      <c r="W10" s="19" t="s">
        <v>118</v>
      </c>
      <c r="Y10" s="39"/>
    </row>
    <row r="11" spans="1:27" s="56" customFormat="1">
      <c r="A11" s="7" t="s">
        <v>104</v>
      </c>
      <c r="C11" s="147">
        <v>6050000</v>
      </c>
      <c r="D11" s="147"/>
      <c r="E11" s="147">
        <v>99940496613</v>
      </c>
      <c r="F11" s="147"/>
      <c r="G11" s="147">
        <v>245487576950</v>
      </c>
      <c r="H11" s="8"/>
      <c r="I11" s="19">
        <v>0</v>
      </c>
      <c r="J11" s="19"/>
      <c r="K11" s="19">
        <v>0</v>
      </c>
      <c r="L11" s="8"/>
      <c r="M11" s="19">
        <v>0</v>
      </c>
      <c r="N11" s="19"/>
      <c r="O11" s="8">
        <v>0</v>
      </c>
      <c r="P11" s="8"/>
      <c r="Q11" s="19">
        <f>C11+I11+M11</f>
        <v>6050000</v>
      </c>
      <c r="R11" s="19"/>
      <c r="S11" s="19">
        <v>47340</v>
      </c>
      <c r="T11" s="19"/>
      <c r="U11" s="19">
        <v>99940496613</v>
      </c>
      <c r="V11" s="19"/>
      <c r="W11" s="19">
        <v>285748263900</v>
      </c>
      <c r="X11" s="19"/>
      <c r="Y11" s="148">
        <f>W11/سهام!$AA$1</f>
        <v>8.2299012990786366E-4</v>
      </c>
      <c r="AA11" s="76"/>
    </row>
    <row r="12" spans="1:27">
      <c r="A12" s="7" t="s">
        <v>232</v>
      </c>
      <c r="C12" s="149">
        <v>14716000</v>
      </c>
      <c r="D12" s="149"/>
      <c r="E12" s="149">
        <v>204738536407</v>
      </c>
      <c r="F12" s="149"/>
      <c r="G12" s="149">
        <v>215093544380</v>
      </c>
      <c r="I12" s="19">
        <v>33000000</v>
      </c>
      <c r="J12" s="19"/>
      <c r="K12" s="19">
        <v>503117969795</v>
      </c>
      <c r="M12" s="7">
        <v>0</v>
      </c>
      <c r="N12" s="13"/>
      <c r="O12" s="7">
        <v>0</v>
      </c>
      <c r="Q12" s="19">
        <f t="shared" ref="Q12:Q26" si="0">C12+I12+M12</f>
        <v>47716000</v>
      </c>
      <c r="R12" s="13"/>
      <c r="S12" s="19">
        <v>15718</v>
      </c>
      <c r="T12" s="13"/>
      <c r="U12" s="19">
        <v>707856506202</v>
      </c>
      <c r="V12" s="13"/>
      <c r="W12" s="19">
        <v>748275087797</v>
      </c>
      <c r="X12" s="13"/>
      <c r="Y12" s="148">
        <f>W12/سهام!$AA$1</f>
        <v>2.1551242457535404E-3</v>
      </c>
      <c r="AA12" s="76"/>
    </row>
    <row r="13" spans="1:27">
      <c r="A13" s="7" t="s">
        <v>100</v>
      </c>
      <c r="C13" s="147">
        <v>4710000</v>
      </c>
      <c r="D13" s="147"/>
      <c r="E13" s="147">
        <v>96184113372</v>
      </c>
      <c r="F13" s="147"/>
      <c r="G13" s="147">
        <v>197416704837</v>
      </c>
      <c r="I13" s="19">
        <v>0</v>
      </c>
      <c r="J13" s="19"/>
      <c r="K13" s="19">
        <v>0</v>
      </c>
      <c r="M13" s="7">
        <v>0</v>
      </c>
      <c r="O13" s="7">
        <v>0</v>
      </c>
      <c r="Q13" s="19">
        <f t="shared" si="0"/>
        <v>4710000</v>
      </c>
      <c r="R13" s="13"/>
      <c r="S13" s="19">
        <v>51552</v>
      </c>
      <c r="T13" s="13"/>
      <c r="U13" s="19">
        <v>96184113372</v>
      </c>
      <c r="V13" s="13"/>
      <c r="W13" s="19">
        <v>242251457184</v>
      </c>
      <c r="X13" s="13"/>
      <c r="Y13" s="148">
        <f>W13/سهام!$AA$1</f>
        <v>6.9771397907075587E-4</v>
      </c>
      <c r="AA13" s="76"/>
    </row>
    <row r="14" spans="1:27">
      <c r="A14" s="7" t="s">
        <v>17</v>
      </c>
      <c r="C14" s="147">
        <v>1335006</v>
      </c>
      <c r="D14" s="147"/>
      <c r="E14" s="147">
        <v>608872802761</v>
      </c>
      <c r="F14" s="149"/>
      <c r="G14" s="147">
        <v>1309292582934</v>
      </c>
      <c r="I14" s="19">
        <v>0</v>
      </c>
      <c r="J14" s="19"/>
      <c r="K14" s="19">
        <v>0</v>
      </c>
      <c r="M14" s="7">
        <v>0</v>
      </c>
      <c r="O14" s="7">
        <v>0</v>
      </c>
      <c r="Q14" s="19">
        <f t="shared" si="0"/>
        <v>1335006</v>
      </c>
      <c r="R14" s="13"/>
      <c r="S14" s="19">
        <v>1112000</v>
      </c>
      <c r="T14" s="13"/>
      <c r="U14" s="19">
        <v>608872802761</v>
      </c>
      <c r="V14" s="13"/>
      <c r="W14" s="19">
        <v>1481112260654</v>
      </c>
      <c r="X14" s="13"/>
      <c r="Y14" s="148">
        <f>W14/سهام!$AA$1</f>
        <v>4.2657853985434658E-3</v>
      </c>
      <c r="AA14" s="76"/>
    </row>
    <row r="15" spans="1:27">
      <c r="A15" s="7" t="s">
        <v>18</v>
      </c>
      <c r="C15" s="147">
        <v>86287580</v>
      </c>
      <c r="D15" s="147"/>
      <c r="E15" s="147">
        <v>5246882371941</v>
      </c>
      <c r="F15" s="149"/>
      <c r="G15" s="147">
        <v>8204720122860</v>
      </c>
      <c r="I15" s="19">
        <v>5400000</v>
      </c>
      <c r="J15" s="19"/>
      <c r="K15" s="19">
        <v>509344379530</v>
      </c>
      <c r="M15" s="7">
        <v>0</v>
      </c>
      <c r="O15" s="7">
        <v>0</v>
      </c>
      <c r="Q15" s="19">
        <f t="shared" si="0"/>
        <v>91687580</v>
      </c>
      <c r="R15" s="13"/>
      <c r="S15" s="19">
        <v>105803</v>
      </c>
      <c r="T15" s="13"/>
      <c r="U15" s="19">
        <v>5756226751471</v>
      </c>
      <c r="V15" s="13"/>
      <c r="W15" s="19">
        <v>9689180041507</v>
      </c>
      <c r="X15" s="13"/>
      <c r="Y15" s="148">
        <f>W15/سهام!$AA$1</f>
        <v>2.7906029706802098E-2</v>
      </c>
      <c r="AA15" s="76"/>
    </row>
    <row r="16" spans="1:27">
      <c r="A16" s="7" t="s">
        <v>193</v>
      </c>
      <c r="C16" s="147">
        <v>31096000</v>
      </c>
      <c r="D16" s="147"/>
      <c r="E16" s="147">
        <v>1001230176771</v>
      </c>
      <c r="F16" s="149"/>
      <c r="G16" s="147">
        <v>1322789385632</v>
      </c>
      <c r="I16" s="19">
        <v>0</v>
      </c>
      <c r="J16" s="19"/>
      <c r="K16" s="19">
        <v>0</v>
      </c>
      <c r="M16" s="7">
        <v>0</v>
      </c>
      <c r="O16" s="7">
        <v>0</v>
      </c>
      <c r="Q16" s="19">
        <f t="shared" si="0"/>
        <v>31096000</v>
      </c>
      <c r="R16" s="13"/>
      <c r="S16" s="19">
        <v>47225</v>
      </c>
      <c r="T16" s="13"/>
      <c r="U16" s="19">
        <v>1001230176771</v>
      </c>
      <c r="V16" s="13"/>
      <c r="W16" s="19">
        <v>1466746389680</v>
      </c>
      <c r="X16" s="13"/>
      <c r="Y16" s="148">
        <f>W16/سهام!$AA$1</f>
        <v>4.2244099239989582E-3</v>
      </c>
      <c r="AA16" s="76"/>
    </row>
    <row r="17" spans="1:27">
      <c r="A17" s="7" t="s">
        <v>166</v>
      </c>
      <c r="C17" s="147">
        <v>4433240</v>
      </c>
      <c r="D17" s="147"/>
      <c r="E17" s="147">
        <v>601821995826</v>
      </c>
      <c r="F17" s="147"/>
      <c r="G17" s="147">
        <v>846618325414</v>
      </c>
      <c r="I17" s="19">
        <v>0</v>
      </c>
      <c r="J17" s="19"/>
      <c r="K17" s="19">
        <v>0</v>
      </c>
      <c r="M17" s="7">
        <v>0</v>
      </c>
      <c r="O17" s="7">
        <v>0</v>
      </c>
      <c r="Q17" s="19">
        <f t="shared" si="0"/>
        <v>4433240</v>
      </c>
      <c r="R17" s="13"/>
      <c r="S17" s="19">
        <v>212374</v>
      </c>
      <c r="T17" s="13"/>
      <c r="U17" s="19">
        <v>601821995826</v>
      </c>
      <c r="V17" s="13"/>
      <c r="W17" s="19">
        <v>940375105865</v>
      </c>
      <c r="X17" s="13"/>
      <c r="Y17" s="148">
        <f>W17/سهام!$AA$1</f>
        <v>2.7083959145550469E-3</v>
      </c>
      <c r="AA17" s="76"/>
    </row>
    <row r="18" spans="1:27">
      <c r="A18" s="7" t="s">
        <v>156</v>
      </c>
      <c r="C18" s="147">
        <v>5267000</v>
      </c>
      <c r="D18" s="147"/>
      <c r="E18" s="147">
        <v>330343677365</v>
      </c>
      <c r="F18" s="149"/>
      <c r="G18" s="147">
        <v>728078056640</v>
      </c>
      <c r="I18" s="19">
        <v>0</v>
      </c>
      <c r="J18" s="19"/>
      <c r="K18" s="19">
        <v>0</v>
      </c>
      <c r="M18" s="7">
        <v>0</v>
      </c>
      <c r="O18" s="7">
        <v>0</v>
      </c>
      <c r="Q18" s="19">
        <f t="shared" si="0"/>
        <v>5267000</v>
      </c>
      <c r="R18" s="13"/>
      <c r="S18" s="19">
        <v>152479</v>
      </c>
      <c r="T18" s="13"/>
      <c r="U18" s="19">
        <v>330343677365</v>
      </c>
      <c r="V18" s="13"/>
      <c r="W18" s="19">
        <v>802143164728</v>
      </c>
      <c r="X18" s="13"/>
      <c r="Y18" s="148">
        <f>W18/سهام!$AA$1</f>
        <v>2.3102709298532384E-3</v>
      </c>
      <c r="AA18" s="76"/>
    </row>
    <row r="19" spans="1:27">
      <c r="A19" s="7" t="s">
        <v>217</v>
      </c>
      <c r="C19" s="149">
        <v>29406000</v>
      </c>
      <c r="D19" s="149"/>
      <c r="E19" s="149">
        <v>500578339700</v>
      </c>
      <c r="F19" s="149"/>
      <c r="G19" s="149">
        <v>711006215462</v>
      </c>
      <c r="I19" s="19">
        <v>0</v>
      </c>
      <c r="J19" s="19"/>
      <c r="K19" s="19">
        <v>0</v>
      </c>
      <c r="M19" s="7">
        <v>-15058074</v>
      </c>
      <c r="N19" s="13"/>
      <c r="O19" s="7">
        <v>395614611477</v>
      </c>
      <c r="Q19" s="19">
        <f t="shared" si="0"/>
        <v>14347926</v>
      </c>
      <c r="R19" s="13"/>
      <c r="S19" s="19">
        <v>26598</v>
      </c>
      <c r="T19" s="13"/>
      <c r="U19" s="19">
        <v>244244745107</v>
      </c>
      <c r="V19" s="13"/>
      <c r="W19" s="19">
        <v>381168184385</v>
      </c>
      <c r="X19" s="13"/>
      <c r="Y19" s="148">
        <f>W19/سهام!$AA$1</f>
        <v>1.0978112318244452E-3</v>
      </c>
      <c r="AA19" s="76"/>
    </row>
    <row r="20" spans="1:27">
      <c r="A20" s="7" t="s">
        <v>159</v>
      </c>
      <c r="C20" s="147">
        <v>44301000</v>
      </c>
      <c r="D20" s="147"/>
      <c r="E20" s="147">
        <v>900214948142</v>
      </c>
      <c r="F20" s="149"/>
      <c r="G20" s="147">
        <v>1447789285536</v>
      </c>
      <c r="I20" s="19">
        <v>0</v>
      </c>
      <c r="J20" s="19"/>
      <c r="K20" s="19">
        <v>0</v>
      </c>
      <c r="M20" s="7">
        <v>0</v>
      </c>
      <c r="O20" s="7">
        <v>0</v>
      </c>
      <c r="Q20" s="19">
        <f t="shared" si="0"/>
        <v>44301000</v>
      </c>
      <c r="R20" s="13"/>
      <c r="S20" s="19">
        <v>36137</v>
      </c>
      <c r="T20" s="13"/>
      <c r="U20" s="19">
        <v>900214948142</v>
      </c>
      <c r="V20" s="13"/>
      <c r="W20" s="19">
        <v>1598984150715</v>
      </c>
      <c r="X20" s="13"/>
      <c r="Y20" s="148">
        <f>W20/سهام!$AA$1</f>
        <v>4.6052709330828339E-3</v>
      </c>
      <c r="AA20" s="76"/>
    </row>
    <row r="21" spans="1:27">
      <c r="A21" s="7" t="s">
        <v>186</v>
      </c>
      <c r="C21" s="149">
        <v>58384127</v>
      </c>
      <c r="D21" s="149"/>
      <c r="E21" s="149">
        <v>962839992768</v>
      </c>
      <c r="F21" s="149"/>
      <c r="G21" s="149">
        <v>1247104616493</v>
      </c>
      <c r="I21" s="19">
        <v>0</v>
      </c>
      <c r="J21" s="19"/>
      <c r="K21" s="19">
        <v>0</v>
      </c>
      <c r="M21" s="7">
        <v>0</v>
      </c>
      <c r="N21" s="13"/>
      <c r="O21" s="7">
        <v>0</v>
      </c>
      <c r="Q21" s="19">
        <f t="shared" si="0"/>
        <v>58384127</v>
      </c>
      <c r="R21" s="13"/>
      <c r="S21" s="19">
        <v>23703</v>
      </c>
      <c r="T21" s="13"/>
      <c r="U21" s="19">
        <v>962839992768</v>
      </c>
      <c r="V21" s="13"/>
      <c r="W21" s="19">
        <v>1382218307526</v>
      </c>
      <c r="X21" s="13"/>
      <c r="Y21" s="148">
        <f>W21/سهام!$AA$1</f>
        <v>3.9809586555176624E-3</v>
      </c>
      <c r="AA21" s="76"/>
    </row>
    <row r="22" spans="1:27">
      <c r="A22" s="7" t="s">
        <v>177</v>
      </c>
      <c r="C22" s="149">
        <v>967000</v>
      </c>
      <c r="D22" s="149"/>
      <c r="E22" s="149">
        <v>249912269811</v>
      </c>
      <c r="F22" s="149"/>
      <c r="G22" s="149">
        <v>471735859288</v>
      </c>
      <c r="I22" s="19">
        <v>0</v>
      </c>
      <c r="J22" s="19"/>
      <c r="K22" s="19">
        <v>0</v>
      </c>
      <c r="M22" s="7">
        <v>0</v>
      </c>
      <c r="N22" s="13"/>
      <c r="O22" s="7">
        <v>0</v>
      </c>
      <c r="Q22" s="19">
        <f t="shared" si="0"/>
        <v>967000</v>
      </c>
      <c r="R22" s="13"/>
      <c r="S22" s="19">
        <v>580000</v>
      </c>
      <c r="T22" s="13"/>
      <c r="U22" s="19">
        <v>249912269811</v>
      </c>
      <c r="V22" s="13"/>
      <c r="W22" s="19">
        <v>559570022000</v>
      </c>
      <c r="X22" s="13"/>
      <c r="Y22" s="148">
        <f>W22/سهام!$AA$1</f>
        <v>1.6116304568677595E-3</v>
      </c>
      <c r="AA22" s="76"/>
    </row>
    <row r="23" spans="1:27">
      <c r="A23" s="7" t="s">
        <v>192</v>
      </c>
      <c r="C23" s="149">
        <v>95432000</v>
      </c>
      <c r="D23" s="149"/>
      <c r="E23" s="149">
        <v>814493720225</v>
      </c>
      <c r="F23" s="149"/>
      <c r="G23" s="149">
        <v>885499404064</v>
      </c>
      <c r="I23" s="19">
        <v>0</v>
      </c>
      <c r="J23" s="19"/>
      <c r="K23" s="19">
        <v>0</v>
      </c>
      <c r="M23" s="7">
        <v>0</v>
      </c>
      <c r="N23" s="13"/>
      <c r="O23" s="7">
        <v>0</v>
      </c>
      <c r="Q23" s="19">
        <f t="shared" si="0"/>
        <v>95432000</v>
      </c>
      <c r="R23" s="13"/>
      <c r="S23" s="19">
        <v>9199</v>
      </c>
      <c r="T23" s="13"/>
      <c r="U23" s="19">
        <v>814493720225</v>
      </c>
      <c r="V23" s="13"/>
      <c r="W23" s="19">
        <v>876825513238</v>
      </c>
      <c r="X23" s="13"/>
      <c r="Y23" s="148">
        <f>W23/سهام!$AA$1</f>
        <v>2.5253652750058609E-3</v>
      </c>
      <c r="AA23" s="76"/>
    </row>
    <row r="24" spans="1:27">
      <c r="A24" s="7" t="s">
        <v>105</v>
      </c>
      <c r="C24" s="149">
        <v>3541990</v>
      </c>
      <c r="D24" s="149"/>
      <c r="E24" s="149">
        <v>49999991786</v>
      </c>
      <c r="F24" s="149"/>
      <c r="G24" s="149">
        <v>115203295589</v>
      </c>
      <c r="I24" s="19">
        <v>0</v>
      </c>
      <c r="J24" s="19"/>
      <c r="K24" s="19">
        <v>0</v>
      </c>
      <c r="M24" s="7">
        <v>0</v>
      </c>
      <c r="N24" s="13"/>
      <c r="O24" s="7">
        <v>0</v>
      </c>
      <c r="Q24" s="19">
        <f t="shared" si="0"/>
        <v>3541990</v>
      </c>
      <c r="R24" s="13"/>
      <c r="S24" s="19">
        <v>38335</v>
      </c>
      <c r="T24" s="13"/>
      <c r="U24" s="19">
        <v>49999991786</v>
      </c>
      <c r="V24" s="13"/>
      <c r="W24" s="19">
        <v>135469887620</v>
      </c>
      <c r="X24" s="13"/>
      <c r="Y24" s="148">
        <f>W24/سهام!$AA$1</f>
        <v>3.9016993100614072E-4</v>
      </c>
      <c r="AA24" s="76"/>
    </row>
    <row r="25" spans="1:27">
      <c r="A25" s="7" t="s">
        <v>253</v>
      </c>
      <c r="C25" s="149">
        <v>0</v>
      </c>
      <c r="D25" s="149"/>
      <c r="E25" s="149">
        <v>0</v>
      </c>
      <c r="F25" s="149"/>
      <c r="G25" s="149">
        <v>0</v>
      </c>
      <c r="I25" s="19">
        <v>6370000</v>
      </c>
      <c r="J25" s="19"/>
      <c r="K25" s="19">
        <v>200473424675</v>
      </c>
      <c r="M25" s="7">
        <v>0</v>
      </c>
      <c r="N25" s="13"/>
      <c r="O25" s="7">
        <v>0</v>
      </c>
      <c r="Q25" s="19">
        <f t="shared" si="0"/>
        <v>6370000</v>
      </c>
      <c r="R25" s="13"/>
      <c r="S25" s="19">
        <v>30700</v>
      </c>
      <c r="T25" s="13"/>
      <c r="U25" s="19">
        <v>200473424675</v>
      </c>
      <c r="V25" s="13"/>
      <c r="W25" s="19">
        <v>195109214300</v>
      </c>
      <c r="X25" s="13"/>
      <c r="Y25" s="148">
        <f>W25/سهام!$AA$1</f>
        <v>5.6193852390008586E-4</v>
      </c>
      <c r="AA25" s="76"/>
    </row>
    <row r="26" spans="1:27">
      <c r="A26" s="7" t="s">
        <v>254</v>
      </c>
      <c r="C26" s="147">
        <v>0</v>
      </c>
      <c r="D26" s="147"/>
      <c r="E26" s="147">
        <v>0</v>
      </c>
      <c r="F26" s="149"/>
      <c r="G26" s="147">
        <v>0</v>
      </c>
      <c r="I26" s="19">
        <v>20000000</v>
      </c>
      <c r="J26" s="19"/>
      <c r="K26" s="19">
        <v>200240000000</v>
      </c>
      <c r="M26" s="7">
        <v>0</v>
      </c>
      <c r="O26" s="7">
        <v>0</v>
      </c>
      <c r="Q26" s="19">
        <f t="shared" si="0"/>
        <v>20000000</v>
      </c>
      <c r="R26" s="13"/>
      <c r="S26" s="19">
        <v>10081</v>
      </c>
      <c r="T26" s="13"/>
      <c r="U26" s="19">
        <v>200240000000</v>
      </c>
      <c r="V26" s="13"/>
      <c r="W26" s="19">
        <v>201378056000</v>
      </c>
      <c r="X26" s="13"/>
      <c r="Y26" s="148">
        <f>W26/سهام!$AA$1</f>
        <v>5.7999355868714006E-4</v>
      </c>
      <c r="AA26" s="76"/>
    </row>
    <row r="27" spans="1:27" ht="21">
      <c r="A27" s="42" t="s">
        <v>141</v>
      </c>
      <c r="C27" s="8"/>
      <c r="D27" s="8"/>
      <c r="E27" s="32">
        <f>SUM(E11:E26)</f>
        <v>11668053433488</v>
      </c>
      <c r="G27" s="32">
        <f>SUM(G11:G26)</f>
        <v>17947834976079</v>
      </c>
      <c r="I27" s="8"/>
      <c r="K27" s="32">
        <f>SUM(K11:K26)</f>
        <v>1413175774000</v>
      </c>
      <c r="M27" s="8"/>
      <c r="O27" s="32">
        <f>SUM(O11:O26)</f>
        <v>395614611477</v>
      </c>
      <c r="Q27" s="19"/>
      <c r="R27" s="13"/>
      <c r="S27" s="19"/>
      <c r="T27" s="13"/>
      <c r="U27" s="32">
        <f>SUM(U11:U26)</f>
        <v>12824895612895</v>
      </c>
      <c r="V27" s="13"/>
      <c r="W27" s="32">
        <f>SUM(W11:W26)</f>
        <v>20986555107099</v>
      </c>
      <c r="X27" s="13"/>
      <c r="Y27" s="70">
        <f>SUM(Y11:Y26)</f>
        <v>6.0443858794376901E-2</v>
      </c>
    </row>
    <row r="29" spans="1:27">
      <c r="G29" s="150"/>
    </row>
    <row r="30" spans="1:27">
      <c r="G30" s="77"/>
    </row>
    <row r="31" spans="1:27">
      <c r="C31" s="10"/>
      <c r="G31" s="77"/>
    </row>
    <row r="32" spans="1:27">
      <c r="C32" s="10"/>
    </row>
    <row r="33" spans="3:23">
      <c r="C33" s="10"/>
    </row>
    <row r="34" spans="3:23">
      <c r="C34" s="10"/>
      <c r="G34" s="10"/>
      <c r="W34" s="155"/>
    </row>
    <row r="35" spans="3:23">
      <c r="C35" s="10"/>
      <c r="G35" s="10"/>
    </row>
    <row r="36" spans="3:23">
      <c r="C36" s="10"/>
      <c r="G36" s="10"/>
    </row>
    <row r="37" spans="3:23">
      <c r="C37" s="10"/>
      <c r="G37" s="10"/>
    </row>
    <row r="38" spans="3:23">
      <c r="G38" s="10"/>
    </row>
    <row r="39" spans="3:23">
      <c r="G39" s="10"/>
    </row>
  </sheetData>
  <sortState xmlns:xlrd2="http://schemas.microsoft.com/office/spreadsheetml/2017/richdata2" ref="A11:Y26">
    <sortCondition descending="1" ref="W11:W26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AK57"/>
  <sheetViews>
    <sheetView rightToLeft="1" view="pageBreakPreview" topLeftCell="A31" zoomScale="85" zoomScaleNormal="100" zoomScaleSheetLayoutView="85" workbookViewId="0">
      <selection activeCell="A47" sqref="A47"/>
    </sheetView>
  </sheetViews>
  <sheetFormatPr defaultRowHeight="18.75"/>
  <cols>
    <col min="1" max="1" width="30.140625" style="10" bestFit="1" customWidth="1"/>
    <col min="2" max="2" width="0.85546875" style="10" customWidth="1"/>
    <col min="3" max="3" width="10.5703125" style="73" customWidth="1"/>
    <col min="4" max="4" width="0.85546875" style="73" customWidth="1"/>
    <col min="5" max="5" width="14.7109375" style="73" customWidth="1"/>
    <col min="6" max="6" width="0.85546875" style="73" customWidth="1"/>
    <col min="7" max="7" width="14.7109375" style="73" bestFit="1" customWidth="1"/>
    <col min="8" max="8" width="0.85546875" style="73" customWidth="1"/>
    <col min="9" max="9" width="12.85546875" style="73" customWidth="1"/>
    <col min="10" max="10" width="0.85546875" style="10" customWidth="1"/>
    <col min="11" max="11" width="12.28515625" style="73" customWidth="1"/>
    <col min="12" max="12" width="0.85546875" style="73" customWidth="1"/>
    <col min="13" max="13" width="12" style="73" customWidth="1"/>
    <col min="14" max="14" width="0.85546875" style="73" customWidth="1"/>
    <col min="15" max="15" width="16.28515625" style="73" bestFit="1" customWidth="1"/>
    <col min="16" max="16" width="0.85546875" style="73" customWidth="1"/>
    <col min="17" max="17" width="23.5703125" style="73" bestFit="1" customWidth="1"/>
    <col min="18" max="18" width="0.85546875" style="73" customWidth="1"/>
    <col min="19" max="19" width="23.5703125" style="73" bestFit="1" customWidth="1"/>
    <col min="20" max="20" width="0.85546875" style="73" customWidth="1"/>
    <col min="21" max="21" width="13.42578125" style="73" customWidth="1"/>
    <col min="22" max="22" width="0.85546875" style="73" customWidth="1"/>
    <col min="23" max="23" width="20" style="73" customWidth="1"/>
    <col min="24" max="24" width="0.85546875" style="73" customWidth="1"/>
    <col min="25" max="25" width="13.42578125" style="73" customWidth="1"/>
    <col min="26" max="26" width="0.85546875" style="73" customWidth="1"/>
    <col min="27" max="27" width="20" style="73" customWidth="1"/>
    <col min="28" max="28" width="0.85546875" style="73" customWidth="1"/>
    <col min="29" max="29" width="16.28515625" style="73" bestFit="1" customWidth="1"/>
    <col min="30" max="30" width="0.85546875" style="73" customWidth="1"/>
    <col min="31" max="31" width="15.140625" style="73" customWidth="1"/>
    <col min="32" max="32" width="0.85546875" style="73" customWidth="1"/>
    <col min="33" max="33" width="23.85546875" style="73" bestFit="1" customWidth="1"/>
    <col min="34" max="34" width="0.85546875" style="73" customWidth="1"/>
    <col min="35" max="35" width="23.85546875" style="73" bestFit="1" customWidth="1"/>
    <col min="36" max="36" width="0.85546875" style="73" customWidth="1"/>
    <col min="37" max="37" width="16.140625" style="145" bestFit="1" customWidth="1"/>
    <col min="38" max="38" width="0.28515625" style="10" customWidth="1"/>
    <col min="39" max="16384" width="9.140625" style="10"/>
  </cols>
  <sheetData>
    <row r="1" spans="1:37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</row>
    <row r="2" spans="1:37" ht="21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</row>
    <row r="3" spans="1:37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</row>
    <row r="4" spans="1:37" ht="21">
      <c r="A4" s="170" t="s">
        <v>82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</row>
    <row r="5" spans="1:37" ht="21">
      <c r="A5" s="85"/>
      <c r="B5" s="85"/>
      <c r="C5" s="30"/>
      <c r="D5" s="30"/>
      <c r="E5" s="30"/>
      <c r="F5" s="30"/>
      <c r="G5" s="30"/>
      <c r="H5" s="30"/>
      <c r="I5" s="30"/>
      <c r="J5" s="85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38"/>
    </row>
    <row r="6" spans="1:37" ht="21">
      <c r="A6" s="168"/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2" t="str">
        <f>سهام!C6</f>
        <v>1405/06/31</v>
      </c>
      <c r="P6" s="162"/>
      <c r="Q6" s="162"/>
      <c r="R6" s="162"/>
      <c r="S6" s="162"/>
      <c r="U6" s="162" t="s">
        <v>2</v>
      </c>
      <c r="V6" s="162"/>
      <c r="W6" s="162"/>
      <c r="X6" s="162"/>
      <c r="Y6" s="162"/>
      <c r="Z6" s="162"/>
      <c r="AA6" s="162"/>
      <c r="AC6" s="162" t="str">
        <f>سهام!Q6</f>
        <v>1405/07/30</v>
      </c>
      <c r="AD6" s="162"/>
      <c r="AE6" s="162"/>
      <c r="AF6" s="162"/>
      <c r="AG6" s="162"/>
      <c r="AH6" s="162"/>
      <c r="AI6" s="162"/>
      <c r="AJ6" s="162"/>
      <c r="AK6" s="162"/>
    </row>
    <row r="7" spans="1:37" ht="21" customHeight="1">
      <c r="A7" s="168" t="s">
        <v>19</v>
      </c>
      <c r="B7" s="168"/>
      <c r="C7" s="172" t="s">
        <v>20</v>
      </c>
      <c r="D7" s="140"/>
      <c r="E7" s="172" t="s">
        <v>21</v>
      </c>
      <c r="F7" s="140"/>
      <c r="G7" s="169" t="s">
        <v>22</v>
      </c>
      <c r="H7" s="140"/>
      <c r="I7" s="169" t="s">
        <v>23</v>
      </c>
      <c r="J7" s="63"/>
      <c r="K7" s="169" t="s">
        <v>24</v>
      </c>
      <c r="L7" s="140"/>
      <c r="M7" s="169" t="s">
        <v>12</v>
      </c>
      <c r="N7" s="140"/>
      <c r="O7" s="169" t="s">
        <v>6</v>
      </c>
      <c r="P7" s="140"/>
      <c r="Q7" s="169" t="s">
        <v>7</v>
      </c>
      <c r="R7" s="140"/>
      <c r="S7" s="169" t="s">
        <v>8</v>
      </c>
      <c r="U7" s="171" t="s">
        <v>3</v>
      </c>
      <c r="V7" s="171"/>
      <c r="W7" s="171"/>
      <c r="X7" s="140"/>
      <c r="Y7" s="171" t="s">
        <v>4</v>
      </c>
      <c r="Z7" s="171"/>
      <c r="AA7" s="171"/>
      <c r="AC7" s="169" t="s">
        <v>6</v>
      </c>
      <c r="AD7" s="140"/>
      <c r="AE7" s="169" t="s">
        <v>10</v>
      </c>
      <c r="AF7" s="140"/>
      <c r="AG7" s="169" t="s">
        <v>7</v>
      </c>
      <c r="AH7" s="140"/>
      <c r="AI7" s="172" t="s">
        <v>8</v>
      </c>
      <c r="AJ7" s="140"/>
      <c r="AK7" s="166" t="s">
        <v>117</v>
      </c>
    </row>
    <row r="8" spans="1:37" ht="21">
      <c r="A8" s="168"/>
      <c r="B8" s="168"/>
      <c r="C8" s="173"/>
      <c r="E8" s="173"/>
      <c r="G8" s="162"/>
      <c r="I8" s="162"/>
      <c r="K8" s="162"/>
      <c r="M8" s="162"/>
      <c r="O8" s="162"/>
      <c r="Q8" s="162"/>
      <c r="S8" s="162"/>
      <c r="U8" s="86" t="s">
        <v>6</v>
      </c>
      <c r="V8" s="140"/>
      <c r="W8" s="86" t="s">
        <v>7</v>
      </c>
      <c r="Y8" s="86" t="s">
        <v>6</v>
      </c>
      <c r="Z8" s="140"/>
      <c r="AA8" s="86" t="s">
        <v>9</v>
      </c>
      <c r="AC8" s="162"/>
      <c r="AE8" s="162"/>
      <c r="AG8" s="162"/>
      <c r="AI8" s="173"/>
      <c r="AK8" s="167"/>
    </row>
    <row r="9" spans="1:37" ht="21">
      <c r="A9" s="82"/>
      <c r="B9" s="82"/>
      <c r="C9" s="88"/>
      <c r="E9" s="88"/>
      <c r="G9" s="82"/>
      <c r="I9" s="82"/>
      <c r="K9" s="82"/>
      <c r="M9" s="82"/>
      <c r="O9" s="82"/>
      <c r="Q9" s="21" t="s">
        <v>118</v>
      </c>
      <c r="S9" s="21" t="s">
        <v>118</v>
      </c>
      <c r="U9" s="84"/>
      <c r="V9" s="103"/>
      <c r="W9" s="21" t="s">
        <v>118</v>
      </c>
      <c r="Y9" s="82"/>
      <c r="Z9" s="103"/>
      <c r="AA9" s="21" t="s">
        <v>118</v>
      </c>
      <c r="AC9" s="82"/>
      <c r="AE9" s="21" t="s">
        <v>118</v>
      </c>
      <c r="AG9" s="21" t="s">
        <v>118</v>
      </c>
      <c r="AI9" s="21" t="s">
        <v>118</v>
      </c>
      <c r="AK9" s="39"/>
    </row>
    <row r="10" spans="1:37">
      <c r="A10" s="9" t="s">
        <v>169</v>
      </c>
      <c r="C10" s="4" t="s">
        <v>25</v>
      </c>
      <c r="E10" s="4" t="s">
        <v>25</v>
      </c>
      <c r="G10" s="2" t="s">
        <v>173</v>
      </c>
      <c r="I10" s="4" t="s">
        <v>174</v>
      </c>
      <c r="K10" s="6">
        <v>0</v>
      </c>
      <c r="L10" s="141"/>
      <c r="M10" s="6">
        <v>0</v>
      </c>
      <c r="O10" s="6">
        <v>4197560</v>
      </c>
      <c r="P10" s="141"/>
      <c r="Q10" s="6">
        <v>9999973114800</v>
      </c>
      <c r="R10" s="141"/>
      <c r="S10" s="6">
        <v>11035521948232</v>
      </c>
      <c r="T10" s="141"/>
      <c r="U10" s="6">
        <v>0</v>
      </c>
      <c r="V10" s="141"/>
      <c r="W10" s="6">
        <v>0</v>
      </c>
      <c r="X10" s="141"/>
      <c r="Y10" s="6">
        <v>0</v>
      </c>
      <c r="Z10" s="141"/>
      <c r="AA10" s="6">
        <v>0</v>
      </c>
      <c r="AB10" s="141"/>
      <c r="AC10" s="6">
        <f>O10+U10-Y10</f>
        <v>4197560</v>
      </c>
      <c r="AD10" s="141"/>
      <c r="AE10" s="6">
        <v>2630000</v>
      </c>
      <c r="AF10" s="141"/>
      <c r="AG10" s="6">
        <v>9999973114800</v>
      </c>
      <c r="AH10" s="141"/>
      <c r="AI10" s="6">
        <v>11031579102470</v>
      </c>
      <c r="AJ10" s="141"/>
      <c r="AK10" s="79">
        <f>AI10/سهام!$AA$1</f>
        <v>3.1772304036842336E-2</v>
      </c>
    </row>
    <row r="11" spans="1:37">
      <c r="A11" s="9" t="s">
        <v>178</v>
      </c>
      <c r="C11" s="4" t="s">
        <v>25</v>
      </c>
      <c r="E11" s="4" t="s">
        <v>25</v>
      </c>
      <c r="G11" s="2" t="s">
        <v>181</v>
      </c>
      <c r="I11" s="4" t="s">
        <v>182</v>
      </c>
      <c r="K11" s="6">
        <v>0</v>
      </c>
      <c r="L11" s="141"/>
      <c r="M11" s="6">
        <v>0</v>
      </c>
      <c r="O11" s="6">
        <v>1926340</v>
      </c>
      <c r="P11" s="141"/>
      <c r="Q11" s="6">
        <v>4999988840600</v>
      </c>
      <c r="R11" s="141"/>
      <c r="S11" s="6">
        <v>5845608816200</v>
      </c>
      <c r="T11" s="141"/>
      <c r="U11" s="6">
        <v>0</v>
      </c>
      <c r="V11" s="141"/>
      <c r="W11" s="6">
        <v>0</v>
      </c>
      <c r="X11" s="141"/>
      <c r="Y11" s="6">
        <v>0</v>
      </c>
      <c r="Z11" s="141"/>
      <c r="AA11" s="6">
        <v>0</v>
      </c>
      <c r="AB11" s="141"/>
      <c r="AC11" s="6">
        <f>O11+U11-Y11</f>
        <v>1926340</v>
      </c>
      <c r="AD11" s="141"/>
      <c r="AE11" s="6">
        <v>3107170</v>
      </c>
      <c r="AF11" s="141"/>
      <c r="AG11" s="6">
        <v>4999988840600</v>
      </c>
      <c r="AH11" s="141"/>
      <c r="AI11" s="6">
        <v>5981126630281</v>
      </c>
      <c r="AJ11" s="141"/>
      <c r="AK11" s="79">
        <f>AI11/سهام!$AA$1</f>
        <v>1.7226380014588576E-2</v>
      </c>
    </row>
    <row r="12" spans="1:37">
      <c r="A12" s="9" t="s">
        <v>194</v>
      </c>
      <c r="C12" s="4" t="s">
        <v>25</v>
      </c>
      <c r="E12" s="4" t="s">
        <v>25</v>
      </c>
      <c r="G12" s="2" t="s">
        <v>202</v>
      </c>
      <c r="I12" s="4" t="s">
        <v>203</v>
      </c>
      <c r="K12" s="6">
        <v>0</v>
      </c>
      <c r="L12" s="141"/>
      <c r="M12" s="6">
        <v>0</v>
      </c>
      <c r="O12" s="6">
        <v>144567</v>
      </c>
      <c r="P12" s="141"/>
      <c r="Q12" s="6">
        <v>131744706162</v>
      </c>
      <c r="R12" s="141"/>
      <c r="S12" s="6">
        <v>142033533918</v>
      </c>
      <c r="T12" s="141"/>
      <c r="U12" s="6">
        <v>0</v>
      </c>
      <c r="V12" s="141"/>
      <c r="W12" s="6">
        <v>0</v>
      </c>
      <c r="X12" s="141"/>
      <c r="Y12" s="6">
        <v>144567</v>
      </c>
      <c r="Z12" s="141"/>
      <c r="AA12" s="6">
        <v>144567000000</v>
      </c>
      <c r="AB12" s="141"/>
      <c r="AC12" s="6">
        <f>O12+U12-Y12</f>
        <v>0</v>
      </c>
      <c r="AD12" s="141"/>
      <c r="AE12" s="6">
        <v>0</v>
      </c>
      <c r="AF12" s="141"/>
      <c r="AG12" s="6">
        <v>0</v>
      </c>
      <c r="AH12" s="141"/>
      <c r="AI12" s="6">
        <v>0</v>
      </c>
      <c r="AJ12" s="141"/>
      <c r="AK12" s="79">
        <f>AI12/سهام!$AA$1</f>
        <v>0</v>
      </c>
    </row>
    <row r="13" spans="1:37">
      <c r="A13" s="9" t="s">
        <v>196</v>
      </c>
      <c r="C13" s="4" t="s">
        <v>25</v>
      </c>
      <c r="E13" s="4" t="s">
        <v>25</v>
      </c>
      <c r="G13" s="4" t="s">
        <v>202</v>
      </c>
      <c r="I13" s="4" t="s">
        <v>205</v>
      </c>
      <c r="K13" s="6">
        <v>0</v>
      </c>
      <c r="L13" s="141"/>
      <c r="M13" s="6">
        <v>0</v>
      </c>
      <c r="O13" s="6">
        <v>177147</v>
      </c>
      <c r="P13" s="141"/>
      <c r="Q13" s="6">
        <v>154181294502</v>
      </c>
      <c r="R13" s="141"/>
      <c r="S13" s="6">
        <v>164657128976</v>
      </c>
      <c r="T13" s="141"/>
      <c r="U13" s="6">
        <v>127986</v>
      </c>
      <c r="V13" s="141"/>
      <c r="W13" s="6">
        <v>121075943942</v>
      </c>
      <c r="X13" s="141"/>
      <c r="Y13" s="6">
        <v>137000</v>
      </c>
      <c r="Z13" s="141"/>
      <c r="AA13" s="6">
        <v>129908074060</v>
      </c>
      <c r="AB13" s="141"/>
      <c r="AC13" s="6">
        <f t="shared" ref="AC13:AC46" si="0">O13+U13-Y13</f>
        <v>168133</v>
      </c>
      <c r="AD13" s="141"/>
      <c r="AE13" s="6">
        <v>959640</v>
      </c>
      <c r="AF13" s="141"/>
      <c r="AG13" s="6">
        <v>153812397925</v>
      </c>
      <c r="AH13" s="141"/>
      <c r="AI13" s="6">
        <v>161259419606</v>
      </c>
      <c r="AJ13" s="141"/>
      <c r="AK13" s="79">
        <f>AI13/سهام!$AA$1</f>
        <v>4.6444695368946608E-4</v>
      </c>
    </row>
    <row r="14" spans="1:37">
      <c r="A14" s="9" t="s">
        <v>195</v>
      </c>
      <c r="C14" s="4" t="s">
        <v>25</v>
      </c>
      <c r="E14" s="4" t="s">
        <v>25</v>
      </c>
      <c r="G14" s="2" t="s">
        <v>202</v>
      </c>
      <c r="I14" s="4" t="s">
        <v>204</v>
      </c>
      <c r="K14" s="6">
        <v>0</v>
      </c>
      <c r="L14" s="141"/>
      <c r="M14" s="6">
        <v>0</v>
      </c>
      <c r="O14" s="6">
        <v>199354</v>
      </c>
      <c r="P14" s="141"/>
      <c r="Q14" s="6">
        <v>170450908799</v>
      </c>
      <c r="R14" s="141"/>
      <c r="S14" s="6">
        <v>180516514743</v>
      </c>
      <c r="T14" s="141"/>
      <c r="U14" s="6">
        <v>77914</v>
      </c>
      <c r="V14" s="141"/>
      <c r="W14" s="6">
        <v>71054671187</v>
      </c>
      <c r="X14" s="141"/>
      <c r="Y14" s="6">
        <v>200000</v>
      </c>
      <c r="Z14" s="141"/>
      <c r="AA14" s="6">
        <v>183999895628</v>
      </c>
      <c r="AB14" s="141"/>
      <c r="AC14" s="6">
        <f t="shared" si="0"/>
        <v>77268</v>
      </c>
      <c r="AD14" s="141"/>
      <c r="AE14" s="6">
        <v>924770</v>
      </c>
      <c r="AF14" s="141"/>
      <c r="AG14" s="6">
        <v>67634705302</v>
      </c>
      <c r="AH14" s="141"/>
      <c r="AI14" s="6">
        <v>71416274633</v>
      </c>
      <c r="AJ14" s="141"/>
      <c r="AK14" s="79">
        <f>AI14/سهام!$AA$1</f>
        <v>2.0568765085591948E-4</v>
      </c>
    </row>
    <row r="15" spans="1:37">
      <c r="A15" s="9" t="s">
        <v>198</v>
      </c>
      <c r="C15" s="4" t="s">
        <v>25</v>
      </c>
      <c r="E15" s="4" t="s">
        <v>25</v>
      </c>
      <c r="G15" s="2" t="s">
        <v>208</v>
      </c>
      <c r="I15" s="4" t="s">
        <v>209</v>
      </c>
      <c r="K15" s="6">
        <v>0</v>
      </c>
      <c r="L15" s="141"/>
      <c r="M15" s="6">
        <v>0</v>
      </c>
      <c r="O15" s="6">
        <v>57002</v>
      </c>
      <c r="P15" s="141"/>
      <c r="Q15" s="6">
        <v>48810138274</v>
      </c>
      <c r="R15" s="141"/>
      <c r="S15" s="6">
        <v>50320210019</v>
      </c>
      <c r="T15" s="141"/>
      <c r="U15" s="6">
        <v>141928</v>
      </c>
      <c r="V15" s="141"/>
      <c r="W15" s="6">
        <v>126503555815</v>
      </c>
      <c r="X15" s="141"/>
      <c r="Y15" s="6">
        <v>198930</v>
      </c>
      <c r="Z15" s="141"/>
      <c r="AA15" s="6">
        <v>179734935960</v>
      </c>
      <c r="AB15" s="141"/>
      <c r="AC15" s="6">
        <f t="shared" si="0"/>
        <v>0</v>
      </c>
      <c r="AD15" s="141"/>
      <c r="AE15" s="6">
        <v>0</v>
      </c>
      <c r="AF15" s="141"/>
      <c r="AG15" s="6">
        <v>0</v>
      </c>
      <c r="AH15" s="141"/>
      <c r="AI15" s="6">
        <v>0</v>
      </c>
      <c r="AJ15" s="141"/>
      <c r="AK15" s="79">
        <f>AI15/سهام!$AA$1</f>
        <v>0</v>
      </c>
    </row>
    <row r="16" spans="1:37">
      <c r="A16" s="9" t="s">
        <v>219</v>
      </c>
      <c r="C16" s="4" t="s">
        <v>25</v>
      </c>
      <c r="E16" s="4" t="s">
        <v>25</v>
      </c>
      <c r="G16" s="2" t="s">
        <v>222</v>
      </c>
      <c r="I16" s="4" t="s">
        <v>204</v>
      </c>
      <c r="K16" s="6">
        <v>0</v>
      </c>
      <c r="L16" s="141"/>
      <c r="M16" s="6">
        <v>0</v>
      </c>
      <c r="O16" s="6">
        <v>20001</v>
      </c>
      <c r="P16" s="141"/>
      <c r="Q16" s="6">
        <v>16709912222</v>
      </c>
      <c r="R16" s="141"/>
      <c r="S16" s="6">
        <v>17915349438</v>
      </c>
      <c r="T16" s="141"/>
      <c r="U16" s="6">
        <v>0</v>
      </c>
      <c r="V16" s="141"/>
      <c r="W16" s="6">
        <v>0</v>
      </c>
      <c r="X16" s="141"/>
      <c r="Y16" s="6">
        <v>0</v>
      </c>
      <c r="Z16" s="141"/>
      <c r="AA16" s="6">
        <v>0</v>
      </c>
      <c r="AB16" s="141"/>
      <c r="AC16" s="6">
        <f t="shared" si="0"/>
        <v>20001</v>
      </c>
      <c r="AD16" s="141"/>
      <c r="AE16" s="6">
        <v>923500</v>
      </c>
      <c r="AF16" s="141"/>
      <c r="AG16" s="6">
        <v>16709912222</v>
      </c>
      <c r="AH16" s="141"/>
      <c r="AI16" s="6">
        <v>18460879935</v>
      </c>
      <c r="AJ16" s="141"/>
      <c r="AK16" s="79">
        <f>AI16/سهام!$AA$1</f>
        <v>5.3169603792364887E-5</v>
      </c>
    </row>
    <row r="17" spans="1:37">
      <c r="A17" s="9" t="s">
        <v>201</v>
      </c>
      <c r="C17" s="4" t="s">
        <v>25</v>
      </c>
      <c r="E17" s="4" t="s">
        <v>25</v>
      </c>
      <c r="G17" s="2" t="s">
        <v>213</v>
      </c>
      <c r="I17" s="4" t="s">
        <v>214</v>
      </c>
      <c r="K17" s="6">
        <v>23</v>
      </c>
      <c r="L17" s="141"/>
      <c r="M17" s="6">
        <v>23</v>
      </c>
      <c r="O17" s="6">
        <v>3999997</v>
      </c>
      <c r="P17" s="141"/>
      <c r="Q17" s="6">
        <v>3999997000000</v>
      </c>
      <c r="R17" s="141"/>
      <c r="S17" s="6">
        <v>3937542841490</v>
      </c>
      <c r="T17" s="141"/>
      <c r="U17" s="6">
        <v>0</v>
      </c>
      <c r="V17" s="141"/>
      <c r="W17" s="6">
        <v>0</v>
      </c>
      <c r="X17" s="141"/>
      <c r="Y17" s="6">
        <v>0</v>
      </c>
      <c r="Z17" s="141"/>
      <c r="AA17" s="6">
        <v>0</v>
      </c>
      <c r="AB17" s="141"/>
      <c r="AC17" s="6">
        <f t="shared" si="0"/>
        <v>3999997</v>
      </c>
      <c r="AD17" s="141"/>
      <c r="AE17" s="6">
        <v>900000</v>
      </c>
      <c r="AF17" s="141"/>
      <c r="AG17" s="6">
        <v>3999997000000</v>
      </c>
      <c r="AH17" s="141"/>
      <c r="AI17" s="6">
        <v>3598039801468</v>
      </c>
      <c r="AJ17" s="141"/>
      <c r="AK17" s="79">
        <f>AI17/سهام!$AA$1</f>
        <v>1.036279697104334E-2</v>
      </c>
    </row>
    <row r="18" spans="1:37">
      <c r="A18" s="9" t="s">
        <v>106</v>
      </c>
      <c r="C18" s="4" t="s">
        <v>25</v>
      </c>
      <c r="E18" s="4" t="s">
        <v>25</v>
      </c>
      <c r="G18" s="4" t="s">
        <v>108</v>
      </c>
      <c r="I18" s="4" t="s">
        <v>109</v>
      </c>
      <c r="K18" s="6">
        <v>23</v>
      </c>
      <c r="L18" s="141"/>
      <c r="M18" s="6">
        <v>23</v>
      </c>
      <c r="O18" s="6">
        <v>500000</v>
      </c>
      <c r="P18" s="141"/>
      <c r="Q18" s="6">
        <v>500000000000</v>
      </c>
      <c r="R18" s="141"/>
      <c r="S18" s="6">
        <v>449755312500</v>
      </c>
      <c r="T18" s="141"/>
      <c r="U18" s="6">
        <v>0</v>
      </c>
      <c r="V18" s="141"/>
      <c r="W18" s="6">
        <v>0</v>
      </c>
      <c r="X18" s="141"/>
      <c r="Y18" s="6">
        <v>0</v>
      </c>
      <c r="Z18" s="141"/>
      <c r="AA18" s="6">
        <v>0</v>
      </c>
      <c r="AB18" s="141"/>
      <c r="AC18" s="6">
        <f t="shared" si="0"/>
        <v>500000</v>
      </c>
      <c r="AD18" s="141"/>
      <c r="AE18" s="6">
        <v>900000</v>
      </c>
      <c r="AF18" s="141"/>
      <c r="AG18" s="6">
        <v>500000000000</v>
      </c>
      <c r="AH18" s="141"/>
      <c r="AI18" s="6">
        <v>449755312500</v>
      </c>
      <c r="AJ18" s="141"/>
      <c r="AK18" s="79">
        <f>AI18/سهام!$AA$1</f>
        <v>1.2953505928934073E-3</v>
      </c>
    </row>
    <row r="19" spans="1:37">
      <c r="A19" s="9" t="s">
        <v>200</v>
      </c>
      <c r="C19" s="4" t="s">
        <v>25</v>
      </c>
      <c r="E19" s="4" t="s">
        <v>25</v>
      </c>
      <c r="G19" s="4" t="s">
        <v>211</v>
      </c>
      <c r="I19" s="4" t="s">
        <v>212</v>
      </c>
      <c r="K19" s="6">
        <v>23</v>
      </c>
      <c r="L19" s="141"/>
      <c r="M19" s="6">
        <v>23</v>
      </c>
      <c r="O19" s="6">
        <v>2000000</v>
      </c>
      <c r="P19" s="141"/>
      <c r="Q19" s="6">
        <v>2000000000000</v>
      </c>
      <c r="R19" s="141"/>
      <c r="S19" s="6">
        <v>1943192814062</v>
      </c>
      <c r="T19" s="141"/>
      <c r="U19" s="6">
        <v>0</v>
      </c>
      <c r="V19" s="141"/>
      <c r="W19" s="6">
        <v>0</v>
      </c>
      <c r="X19" s="141"/>
      <c r="Y19" s="6">
        <v>0</v>
      </c>
      <c r="Z19" s="141"/>
      <c r="AA19" s="6">
        <v>0</v>
      </c>
      <c r="AB19" s="141"/>
      <c r="AC19" s="6">
        <f t="shared" si="0"/>
        <v>2000000</v>
      </c>
      <c r="AD19" s="141"/>
      <c r="AE19" s="6">
        <v>950508</v>
      </c>
      <c r="AF19" s="141"/>
      <c r="AG19" s="6">
        <v>2000000000000</v>
      </c>
      <c r="AH19" s="141"/>
      <c r="AI19" s="6">
        <v>1899982322550</v>
      </c>
      <c r="AJ19" s="141"/>
      <c r="AK19" s="79">
        <f>AI19/سهام!$AA$1</f>
        <v>5.4721826726663409E-3</v>
      </c>
    </row>
    <row r="20" spans="1:37">
      <c r="A20" s="1" t="s">
        <v>86</v>
      </c>
      <c r="B20" s="56"/>
      <c r="C20" s="2" t="s">
        <v>25</v>
      </c>
      <c r="D20" s="103"/>
      <c r="E20" s="2" t="s">
        <v>25</v>
      </c>
      <c r="F20" s="103"/>
      <c r="G20" s="2" t="s">
        <v>88</v>
      </c>
      <c r="H20" s="103"/>
      <c r="I20" s="2" t="s">
        <v>89</v>
      </c>
      <c r="J20" s="56"/>
      <c r="K20" s="142">
        <v>23</v>
      </c>
      <c r="L20" s="143"/>
      <c r="M20" s="142">
        <v>23</v>
      </c>
      <c r="N20" s="103"/>
      <c r="O20" s="142">
        <v>1499971</v>
      </c>
      <c r="P20" s="143"/>
      <c r="Q20" s="142">
        <v>1500205374093</v>
      </c>
      <c r="R20" s="143"/>
      <c r="S20" s="142">
        <v>1361195615933</v>
      </c>
      <c r="T20" s="143"/>
      <c r="U20" s="142">
        <v>0</v>
      </c>
      <c r="V20" s="143"/>
      <c r="W20" s="142">
        <v>0</v>
      </c>
      <c r="X20" s="143"/>
      <c r="Y20" s="6">
        <v>0</v>
      </c>
      <c r="Z20" s="141"/>
      <c r="AA20" s="6">
        <v>0</v>
      </c>
      <c r="AB20" s="143"/>
      <c r="AC20" s="6">
        <f t="shared" si="0"/>
        <v>1499971</v>
      </c>
      <c r="AD20" s="143"/>
      <c r="AE20" s="142">
        <v>900000</v>
      </c>
      <c r="AF20" s="143"/>
      <c r="AG20" s="142">
        <v>1500205374093</v>
      </c>
      <c r="AH20" s="141"/>
      <c r="AI20" s="6">
        <v>1349239851691</v>
      </c>
      <c r="AJ20" s="141"/>
      <c r="AK20" s="79">
        <f>AI20/سهام!$AA$1</f>
        <v>3.8859766483433137E-3</v>
      </c>
    </row>
    <row r="21" spans="1:37">
      <c r="A21" s="9" t="s">
        <v>168</v>
      </c>
      <c r="C21" s="4" t="s">
        <v>25</v>
      </c>
      <c r="E21" s="4" t="s">
        <v>25</v>
      </c>
      <c r="G21" s="4" t="s">
        <v>171</v>
      </c>
      <c r="I21" s="4" t="s">
        <v>172</v>
      </c>
      <c r="K21" s="6">
        <v>23</v>
      </c>
      <c r="L21" s="141"/>
      <c r="M21" s="6">
        <v>23</v>
      </c>
      <c r="O21" s="6">
        <v>5000000</v>
      </c>
      <c r="P21" s="141"/>
      <c r="Q21" s="6">
        <v>5000000000000</v>
      </c>
      <c r="R21" s="141"/>
      <c r="S21" s="6">
        <v>4860785509937</v>
      </c>
      <c r="T21" s="141"/>
      <c r="U21" s="6">
        <v>0</v>
      </c>
      <c r="V21" s="141"/>
      <c r="W21" s="6">
        <v>0</v>
      </c>
      <c r="X21" s="141"/>
      <c r="Y21" s="6">
        <v>0</v>
      </c>
      <c r="Z21" s="13"/>
      <c r="AA21" s="13">
        <v>0</v>
      </c>
      <c r="AB21" s="141"/>
      <c r="AC21" s="6">
        <f t="shared" si="0"/>
        <v>5000000</v>
      </c>
      <c r="AD21" s="141"/>
      <c r="AE21" s="6">
        <v>999043</v>
      </c>
      <c r="AF21" s="141"/>
      <c r="AG21" s="6">
        <v>5000000000000</v>
      </c>
      <c r="AH21" s="141"/>
      <c r="AI21" s="6">
        <v>4992498851843</v>
      </c>
      <c r="AJ21" s="141"/>
      <c r="AK21" s="79">
        <f>AI21/سهام!$AA$1</f>
        <v>1.4379010470842377E-2</v>
      </c>
    </row>
    <row r="22" spans="1:37">
      <c r="A22" s="9" t="s">
        <v>167</v>
      </c>
      <c r="C22" s="4" t="s">
        <v>25</v>
      </c>
      <c r="E22" s="4" t="s">
        <v>25</v>
      </c>
      <c r="G22" s="4" t="s">
        <v>171</v>
      </c>
      <c r="I22" s="4" t="s">
        <v>172</v>
      </c>
      <c r="K22" s="6">
        <v>23</v>
      </c>
      <c r="L22" s="141"/>
      <c r="M22" s="6">
        <v>23</v>
      </c>
      <c r="O22" s="6">
        <v>5000000</v>
      </c>
      <c r="P22" s="141"/>
      <c r="Q22" s="6">
        <v>5002343750000</v>
      </c>
      <c r="R22" s="141"/>
      <c r="S22" s="6">
        <v>4997281250000</v>
      </c>
      <c r="T22" s="141"/>
      <c r="U22" s="6">
        <v>0</v>
      </c>
      <c r="V22" s="141"/>
      <c r="W22" s="6">
        <v>0</v>
      </c>
      <c r="X22" s="141"/>
      <c r="Y22" s="6">
        <v>0</v>
      </c>
      <c r="Z22" s="141"/>
      <c r="AA22" s="6">
        <v>0</v>
      </c>
      <c r="AB22" s="141"/>
      <c r="AC22" s="6">
        <f t="shared" si="0"/>
        <v>5000000</v>
      </c>
      <c r="AD22" s="141"/>
      <c r="AE22" s="6">
        <v>1000000</v>
      </c>
      <c r="AF22" s="141"/>
      <c r="AG22" s="6">
        <v>5002343750000</v>
      </c>
      <c r="AH22" s="141"/>
      <c r="AI22" s="6">
        <v>4997281250000</v>
      </c>
      <c r="AJ22" s="141"/>
      <c r="AK22" s="79">
        <f>AI22/سهام!$AA$1</f>
        <v>1.4392784365482303E-2</v>
      </c>
    </row>
    <row r="23" spans="1:37">
      <c r="A23" s="9" t="s">
        <v>179</v>
      </c>
      <c r="C23" s="4" t="s">
        <v>25</v>
      </c>
      <c r="E23" s="4" t="s">
        <v>25</v>
      </c>
      <c r="G23" s="2" t="s">
        <v>97</v>
      </c>
      <c r="I23" s="4" t="s">
        <v>183</v>
      </c>
      <c r="K23" s="6">
        <v>23</v>
      </c>
      <c r="L23" s="141"/>
      <c r="M23" s="6">
        <v>23</v>
      </c>
      <c r="O23" s="6">
        <v>4000000</v>
      </c>
      <c r="P23" s="141"/>
      <c r="Q23" s="6">
        <v>4000000000000</v>
      </c>
      <c r="R23" s="141"/>
      <c r="S23" s="6">
        <v>3909529037050</v>
      </c>
      <c r="T23" s="141"/>
      <c r="U23" s="6">
        <v>0</v>
      </c>
      <c r="V23" s="141"/>
      <c r="W23" s="6">
        <v>0</v>
      </c>
      <c r="X23" s="141"/>
      <c r="Y23" s="6">
        <v>0</v>
      </c>
      <c r="Z23" s="141"/>
      <c r="AA23" s="6">
        <v>0</v>
      </c>
      <c r="AB23" s="141"/>
      <c r="AC23" s="6">
        <f t="shared" si="0"/>
        <v>4000000</v>
      </c>
      <c r="AD23" s="141"/>
      <c r="AE23" s="6">
        <v>931749</v>
      </c>
      <c r="AF23" s="141"/>
      <c r="AG23" s="6">
        <v>4000000000000</v>
      </c>
      <c r="AH23" s="141"/>
      <c r="AI23" s="6">
        <v>3724969445925</v>
      </c>
      <c r="AJ23" s="141"/>
      <c r="AK23" s="79">
        <f>AI23/سهام!$AA$1</f>
        <v>1.0728369951803016E-2</v>
      </c>
    </row>
    <row r="24" spans="1:37">
      <c r="A24" s="9" t="s">
        <v>112</v>
      </c>
      <c r="C24" s="4" t="s">
        <v>25</v>
      </c>
      <c r="E24" s="4" t="s">
        <v>25</v>
      </c>
      <c r="G24" s="4" t="s">
        <v>113</v>
      </c>
      <c r="I24" s="4" t="s">
        <v>114</v>
      </c>
      <c r="K24" s="6">
        <v>23</v>
      </c>
      <c r="L24" s="141"/>
      <c r="M24" s="6">
        <v>23</v>
      </c>
      <c r="O24" s="6">
        <v>2000000</v>
      </c>
      <c r="P24" s="141"/>
      <c r="Q24" s="6">
        <v>2000000000000</v>
      </c>
      <c r="R24" s="141"/>
      <c r="S24" s="6">
        <v>1799021250000</v>
      </c>
      <c r="T24" s="141"/>
      <c r="U24" s="6">
        <v>0</v>
      </c>
      <c r="V24" s="141"/>
      <c r="W24" s="6">
        <v>0</v>
      </c>
      <c r="X24" s="141"/>
      <c r="Y24" s="6">
        <v>0</v>
      </c>
      <c r="Z24" s="13"/>
      <c r="AA24" s="13">
        <v>0</v>
      </c>
      <c r="AB24" s="141"/>
      <c r="AC24" s="6">
        <f t="shared" si="0"/>
        <v>2000000</v>
      </c>
      <c r="AD24" s="141"/>
      <c r="AE24" s="6">
        <v>900000</v>
      </c>
      <c r="AF24" s="141"/>
      <c r="AG24" s="6">
        <v>2000000000000</v>
      </c>
      <c r="AH24" s="141"/>
      <c r="AI24" s="6">
        <v>1799021250000</v>
      </c>
      <c r="AJ24" s="141"/>
      <c r="AK24" s="79">
        <f>AI24/سهام!$AA$1</f>
        <v>5.1814023715736294E-3</v>
      </c>
    </row>
    <row r="25" spans="1:37">
      <c r="A25" s="9" t="s">
        <v>83</v>
      </c>
      <c r="C25" s="4" t="s">
        <v>25</v>
      </c>
      <c r="E25" s="4" t="s">
        <v>25</v>
      </c>
      <c r="G25" s="4" t="s">
        <v>84</v>
      </c>
      <c r="I25" s="4" t="s">
        <v>85</v>
      </c>
      <c r="K25" s="6">
        <v>23</v>
      </c>
      <c r="L25" s="141"/>
      <c r="M25" s="6">
        <v>23</v>
      </c>
      <c r="O25" s="6">
        <v>1500000</v>
      </c>
      <c r="P25" s="141"/>
      <c r="Q25" s="6">
        <v>1500000000000</v>
      </c>
      <c r="R25" s="141"/>
      <c r="S25" s="6">
        <v>1349265937500</v>
      </c>
      <c r="T25" s="141"/>
      <c r="U25" s="6">
        <v>0</v>
      </c>
      <c r="V25" s="141"/>
      <c r="W25" s="6">
        <v>0</v>
      </c>
      <c r="X25" s="141"/>
      <c r="Y25" s="6">
        <v>0</v>
      </c>
      <c r="Z25" s="141"/>
      <c r="AA25" s="6">
        <v>0</v>
      </c>
      <c r="AB25" s="141"/>
      <c r="AC25" s="6">
        <f t="shared" si="0"/>
        <v>1500000</v>
      </c>
      <c r="AD25" s="141"/>
      <c r="AE25" s="6">
        <v>900000</v>
      </c>
      <c r="AF25" s="141"/>
      <c r="AG25" s="6">
        <v>1500000000000</v>
      </c>
      <c r="AH25" s="141"/>
      <c r="AI25" s="6">
        <v>1349265937500</v>
      </c>
      <c r="AJ25" s="141"/>
      <c r="AK25" s="79">
        <f>AI25/سهام!$AA$1</f>
        <v>3.8860517786802216E-3</v>
      </c>
    </row>
    <row r="26" spans="1:37">
      <c r="A26" s="9" t="s">
        <v>107</v>
      </c>
      <c r="C26" s="4" t="s">
        <v>25</v>
      </c>
      <c r="E26" s="4" t="s">
        <v>25</v>
      </c>
      <c r="G26" s="4" t="s">
        <v>115</v>
      </c>
      <c r="I26" s="4" t="s">
        <v>144</v>
      </c>
      <c r="K26" s="6">
        <v>23</v>
      </c>
      <c r="L26" s="141"/>
      <c r="M26" s="6">
        <v>23</v>
      </c>
      <c r="O26" s="6">
        <v>2700000</v>
      </c>
      <c r="P26" s="141"/>
      <c r="Q26" s="6">
        <v>2445126000000</v>
      </c>
      <c r="R26" s="141"/>
      <c r="S26" s="6">
        <v>2669657583937</v>
      </c>
      <c r="T26" s="141"/>
      <c r="U26" s="6">
        <v>0</v>
      </c>
      <c r="V26" s="141"/>
      <c r="W26" s="6">
        <v>0</v>
      </c>
      <c r="X26" s="141"/>
      <c r="Y26" s="6">
        <v>0</v>
      </c>
      <c r="Z26" s="141"/>
      <c r="AA26" s="6">
        <v>0</v>
      </c>
      <c r="AB26" s="141"/>
      <c r="AC26" s="6">
        <f t="shared" si="0"/>
        <v>2700000</v>
      </c>
      <c r="AD26" s="141"/>
      <c r="AE26" s="6">
        <v>993860</v>
      </c>
      <c r="AF26" s="141"/>
      <c r="AG26" s="6">
        <v>2445126000000</v>
      </c>
      <c r="AH26" s="141"/>
      <c r="AI26" s="6">
        <v>2681962889287</v>
      </c>
      <c r="AJ26" s="141"/>
      <c r="AK26" s="79">
        <f>AI26/سهام!$AA$1</f>
        <v>7.7243828415168104E-3</v>
      </c>
    </row>
    <row r="27" spans="1:37">
      <c r="A27" s="9" t="s">
        <v>235</v>
      </c>
      <c r="C27" s="4" t="s">
        <v>25</v>
      </c>
      <c r="E27" s="4" t="s">
        <v>25</v>
      </c>
      <c r="G27" s="2" t="s">
        <v>143</v>
      </c>
      <c r="I27" s="4" t="s">
        <v>243</v>
      </c>
      <c r="K27" s="6">
        <v>23</v>
      </c>
      <c r="L27" s="141"/>
      <c r="M27" s="6">
        <v>23</v>
      </c>
      <c r="O27" s="6">
        <v>5909673</v>
      </c>
      <c r="P27" s="141"/>
      <c r="Q27" s="6">
        <v>5126117080435</v>
      </c>
      <c r="R27" s="141"/>
      <c r="S27" s="6">
        <v>5212982191873</v>
      </c>
      <c r="T27" s="141"/>
      <c r="U27" s="6">
        <v>0</v>
      </c>
      <c r="V27" s="141"/>
      <c r="W27" s="6">
        <v>0</v>
      </c>
      <c r="X27" s="141"/>
      <c r="Y27" s="6">
        <v>0</v>
      </c>
      <c r="Z27" s="141"/>
      <c r="AA27" s="6">
        <v>0</v>
      </c>
      <c r="AB27" s="141"/>
      <c r="AC27" s="6">
        <f t="shared" si="0"/>
        <v>5909673</v>
      </c>
      <c r="AD27" s="141"/>
      <c r="AE27" s="6">
        <v>882590</v>
      </c>
      <c r="AF27" s="141"/>
      <c r="AG27" s="6">
        <v>5126117080435</v>
      </c>
      <c r="AH27" s="141"/>
      <c r="AI27" s="6">
        <v>5212982191873</v>
      </c>
      <c r="AJ27" s="141"/>
      <c r="AK27" s="79">
        <f>AI27/سهام!$AA$1</f>
        <v>1.5014029596338485E-2</v>
      </c>
    </row>
    <row r="28" spans="1:37">
      <c r="A28" s="9" t="s">
        <v>145</v>
      </c>
      <c r="C28" s="4" t="s">
        <v>25</v>
      </c>
      <c r="E28" s="4" t="s">
        <v>25</v>
      </c>
      <c r="G28" s="2" t="s">
        <v>143</v>
      </c>
      <c r="I28" s="4" t="s">
        <v>146</v>
      </c>
      <c r="K28" s="6">
        <v>23</v>
      </c>
      <c r="L28" s="141"/>
      <c r="M28" s="6">
        <v>23</v>
      </c>
      <c r="O28" s="6">
        <v>3200000</v>
      </c>
      <c r="P28" s="141"/>
      <c r="Q28" s="6">
        <v>2956241802034</v>
      </c>
      <c r="R28" s="141"/>
      <c r="S28" s="6">
        <v>2638564500000</v>
      </c>
      <c r="T28" s="141"/>
      <c r="U28" s="6">
        <v>0</v>
      </c>
      <c r="V28" s="141"/>
      <c r="W28" s="6">
        <v>0</v>
      </c>
      <c r="X28" s="141"/>
      <c r="Y28" s="6">
        <v>0</v>
      </c>
      <c r="Z28" s="141"/>
      <c r="AA28" s="6">
        <v>0</v>
      </c>
      <c r="AB28" s="141"/>
      <c r="AC28" s="6">
        <f t="shared" si="0"/>
        <v>3200000</v>
      </c>
      <c r="AD28" s="141"/>
      <c r="AE28" s="6">
        <v>825000</v>
      </c>
      <c r="AF28" s="141"/>
      <c r="AG28" s="6">
        <v>2956241802034</v>
      </c>
      <c r="AH28" s="141"/>
      <c r="AI28" s="6">
        <v>2638564500000</v>
      </c>
      <c r="AJ28" s="141"/>
      <c r="AK28" s="79">
        <f>AI28/سهام!$AA$1</f>
        <v>7.5993901449746557E-3</v>
      </c>
    </row>
    <row r="29" spans="1:37">
      <c r="A29" s="9" t="s">
        <v>151</v>
      </c>
      <c r="C29" s="4" t="s">
        <v>25</v>
      </c>
      <c r="E29" s="4" t="s">
        <v>25</v>
      </c>
      <c r="G29" s="4" t="s">
        <v>153</v>
      </c>
      <c r="I29" s="4" t="s">
        <v>154</v>
      </c>
      <c r="K29" s="6">
        <v>23</v>
      </c>
      <c r="L29" s="141"/>
      <c r="M29" s="6">
        <v>23</v>
      </c>
      <c r="O29" s="6">
        <v>4744704</v>
      </c>
      <c r="P29" s="141"/>
      <c r="Q29" s="6">
        <v>4374996664320</v>
      </c>
      <c r="R29" s="141"/>
      <c r="S29" s="6">
        <v>3954741787082</v>
      </c>
      <c r="T29" s="141"/>
      <c r="U29" s="6">
        <v>0</v>
      </c>
      <c r="V29" s="141"/>
      <c r="W29" s="6">
        <v>0</v>
      </c>
      <c r="X29" s="141"/>
      <c r="Y29" s="6">
        <v>0</v>
      </c>
      <c r="Z29" s="141"/>
      <c r="AA29" s="6">
        <v>0</v>
      </c>
      <c r="AB29" s="141"/>
      <c r="AC29" s="6">
        <f t="shared" si="0"/>
        <v>4744704</v>
      </c>
      <c r="AD29" s="141"/>
      <c r="AE29" s="6">
        <v>852890</v>
      </c>
      <c r="AF29" s="141"/>
      <c r="AG29" s="6">
        <v>4374996664320</v>
      </c>
      <c r="AH29" s="141"/>
      <c r="AI29" s="6">
        <v>4044510195674</v>
      </c>
      <c r="AJ29" s="141"/>
      <c r="AK29" s="79">
        <f>AI29/سهام!$AA$1</f>
        <v>1.1648686595402354E-2</v>
      </c>
    </row>
    <row r="30" spans="1:37">
      <c r="A30" s="9" t="s">
        <v>237</v>
      </c>
      <c r="C30" s="4" t="s">
        <v>25</v>
      </c>
      <c r="E30" s="4" t="s">
        <v>25</v>
      </c>
      <c r="G30" s="2" t="s">
        <v>245</v>
      </c>
      <c r="I30" s="4" t="s">
        <v>246</v>
      </c>
      <c r="K30" s="6">
        <v>23</v>
      </c>
      <c r="L30" s="141"/>
      <c r="M30" s="6">
        <v>23</v>
      </c>
      <c r="O30" s="6">
        <v>18000000</v>
      </c>
      <c r="P30" s="141"/>
      <c r="Q30" s="6">
        <v>15643080000000</v>
      </c>
      <c r="R30" s="141"/>
      <c r="S30" s="6">
        <v>15633494662500</v>
      </c>
      <c r="T30" s="141"/>
      <c r="U30" s="6">
        <v>0</v>
      </c>
      <c r="V30" s="141"/>
      <c r="W30" s="6">
        <v>0</v>
      </c>
      <c r="X30" s="141"/>
      <c r="Y30" s="6">
        <v>0</v>
      </c>
      <c r="Z30" s="141"/>
      <c r="AA30" s="6">
        <v>0</v>
      </c>
      <c r="AB30" s="141"/>
      <c r="AC30" s="6">
        <f t="shared" si="0"/>
        <v>18000000</v>
      </c>
      <c r="AD30" s="141"/>
      <c r="AE30" s="6">
        <v>869400</v>
      </c>
      <c r="AF30" s="141"/>
      <c r="AG30" s="6">
        <v>15643080000000</v>
      </c>
      <c r="AH30" s="141"/>
      <c r="AI30" s="6">
        <v>15640690747500</v>
      </c>
      <c r="AJ30" s="141"/>
      <c r="AK30" s="79">
        <f>AI30/سهام!$AA$1</f>
        <v>4.5047112218461131E-2</v>
      </c>
    </row>
    <row r="31" spans="1:37">
      <c r="A31" s="9" t="s">
        <v>236</v>
      </c>
      <c r="C31" s="4" t="s">
        <v>25</v>
      </c>
      <c r="E31" s="4" t="s">
        <v>25</v>
      </c>
      <c r="G31" s="4" t="s">
        <v>152</v>
      </c>
      <c r="I31" s="4" t="s">
        <v>244</v>
      </c>
      <c r="K31" s="6">
        <v>23</v>
      </c>
      <c r="L31" s="141"/>
      <c r="M31" s="6">
        <v>23</v>
      </c>
      <c r="O31" s="6">
        <v>11987879</v>
      </c>
      <c r="P31" s="141"/>
      <c r="Q31" s="6">
        <v>10298309405724</v>
      </c>
      <c r="R31" s="141"/>
      <c r="S31" s="6">
        <v>10291988747491</v>
      </c>
      <c r="T31" s="141"/>
      <c r="U31" s="6">
        <v>0</v>
      </c>
      <c r="V31" s="141"/>
      <c r="W31" s="6">
        <v>0</v>
      </c>
      <c r="X31" s="141"/>
      <c r="Y31" s="6">
        <v>0</v>
      </c>
      <c r="Z31" s="141"/>
      <c r="AA31" s="6">
        <v>0</v>
      </c>
      <c r="AB31" s="141"/>
      <c r="AC31" s="6">
        <f t="shared" si="0"/>
        <v>11987879</v>
      </c>
      <c r="AD31" s="141"/>
      <c r="AE31" s="6">
        <v>867000</v>
      </c>
      <c r="AF31" s="141"/>
      <c r="AG31" s="6">
        <v>10298309405724</v>
      </c>
      <c r="AH31" s="141"/>
      <c r="AI31" s="6">
        <v>10387839632218</v>
      </c>
      <c r="AJ31" s="141"/>
      <c r="AK31" s="79">
        <f>AI31/سهام!$AA$1</f>
        <v>2.9918255221221473E-2</v>
      </c>
    </row>
    <row r="32" spans="1:37">
      <c r="A32" s="9" t="s">
        <v>150</v>
      </c>
      <c r="C32" s="4" t="s">
        <v>25</v>
      </c>
      <c r="E32" s="4" t="s">
        <v>25</v>
      </c>
      <c r="G32" s="2" t="s">
        <v>152</v>
      </c>
      <c r="I32" s="4" t="s">
        <v>157</v>
      </c>
      <c r="K32" s="6">
        <v>23</v>
      </c>
      <c r="L32" s="141"/>
      <c r="M32" s="6">
        <v>23</v>
      </c>
      <c r="O32" s="6">
        <v>3243232</v>
      </c>
      <c r="P32" s="141"/>
      <c r="Q32" s="6">
        <v>2990778821120</v>
      </c>
      <c r="R32" s="141"/>
      <c r="S32" s="6">
        <v>2589090543779</v>
      </c>
      <c r="T32" s="141"/>
      <c r="U32" s="6">
        <v>0</v>
      </c>
      <c r="V32" s="141"/>
      <c r="W32" s="6">
        <v>0</v>
      </c>
      <c r="X32" s="141"/>
      <c r="Y32" s="6">
        <v>0</v>
      </c>
      <c r="Z32" s="141"/>
      <c r="AA32" s="6">
        <v>0</v>
      </c>
      <c r="AB32" s="141"/>
      <c r="AC32" s="6">
        <f t="shared" si="0"/>
        <v>3243232</v>
      </c>
      <c r="AD32" s="141"/>
      <c r="AE32" s="6">
        <v>842040</v>
      </c>
      <c r="AF32" s="141"/>
      <c r="AG32" s="6">
        <v>2990778821120</v>
      </c>
      <c r="AH32" s="141"/>
      <c r="AI32" s="6">
        <v>2729446129508</v>
      </c>
      <c r="AJ32" s="141"/>
      <c r="AK32" s="79">
        <f>AI32/سهام!$AA$1</f>
        <v>7.8611404109402341E-3</v>
      </c>
    </row>
    <row r="33" spans="1:37">
      <c r="A33" s="1" t="s">
        <v>170</v>
      </c>
      <c r="C33" s="4" t="s">
        <v>25</v>
      </c>
      <c r="E33" s="4" t="s">
        <v>25</v>
      </c>
      <c r="G33" s="2" t="s">
        <v>164</v>
      </c>
      <c r="I33" s="4" t="s">
        <v>175</v>
      </c>
      <c r="K33" s="142">
        <v>23</v>
      </c>
      <c r="L33" s="141"/>
      <c r="M33" s="142">
        <v>23</v>
      </c>
      <c r="O33" s="6">
        <v>2503046</v>
      </c>
      <c r="P33" s="141"/>
      <c r="Q33" s="6">
        <v>2268622896290</v>
      </c>
      <c r="R33" s="141"/>
      <c r="S33" s="142">
        <v>1962321689477</v>
      </c>
      <c r="T33" s="141"/>
      <c r="U33" s="142">
        <v>0</v>
      </c>
      <c r="V33" s="141"/>
      <c r="W33" s="142">
        <v>0</v>
      </c>
      <c r="X33" s="141"/>
      <c r="Y33" s="6">
        <v>0</v>
      </c>
      <c r="Z33" s="141"/>
      <c r="AA33" s="6">
        <v>0</v>
      </c>
      <c r="AB33" s="141"/>
      <c r="AC33" s="6">
        <f t="shared" si="0"/>
        <v>2503046</v>
      </c>
      <c r="AD33" s="141"/>
      <c r="AE33" s="6">
        <v>786270</v>
      </c>
      <c r="AF33" s="141"/>
      <c r="AG33" s="6">
        <v>2268622896290</v>
      </c>
      <c r="AH33" s="141"/>
      <c r="AI33" s="6">
        <v>1966999840369</v>
      </c>
      <c r="AJ33" s="141"/>
      <c r="AK33" s="79">
        <f>AI33/سهام!$AA$1</f>
        <v>5.6652013631150197E-3</v>
      </c>
    </row>
    <row r="34" spans="1:37">
      <c r="A34" s="9" t="s">
        <v>180</v>
      </c>
      <c r="C34" s="4" t="s">
        <v>25</v>
      </c>
      <c r="E34" s="4" t="s">
        <v>25</v>
      </c>
      <c r="G34" s="4" t="s">
        <v>184</v>
      </c>
      <c r="I34" s="4" t="s">
        <v>185</v>
      </c>
      <c r="K34" s="6">
        <v>23</v>
      </c>
      <c r="L34" s="141"/>
      <c r="M34" s="6">
        <v>23</v>
      </c>
      <c r="O34" s="6">
        <v>6385595</v>
      </c>
      <c r="P34" s="141"/>
      <c r="Q34" s="6">
        <v>5659999840150</v>
      </c>
      <c r="R34" s="141"/>
      <c r="S34" s="6">
        <v>5029112792182</v>
      </c>
      <c r="T34" s="141"/>
      <c r="U34" s="6">
        <v>0</v>
      </c>
      <c r="V34" s="141"/>
      <c r="W34" s="6">
        <v>0</v>
      </c>
      <c r="X34" s="141"/>
      <c r="Y34" s="6">
        <v>0</v>
      </c>
      <c r="Z34" s="141"/>
      <c r="AA34" s="6">
        <v>0</v>
      </c>
      <c r="AB34" s="141"/>
      <c r="AC34" s="6">
        <f t="shared" si="0"/>
        <v>6385595</v>
      </c>
      <c r="AD34" s="141"/>
      <c r="AE34" s="6">
        <v>787720</v>
      </c>
      <c r="AF34" s="141"/>
      <c r="AG34" s="6">
        <v>5659999840150</v>
      </c>
      <c r="AH34" s="141"/>
      <c r="AI34" s="6">
        <v>5027325797789</v>
      </c>
      <c r="AJ34" s="141"/>
      <c r="AK34" s="79">
        <f>AI34/سهام!$AA$1</f>
        <v>1.4479316356789677E-2</v>
      </c>
    </row>
    <row r="35" spans="1:37">
      <c r="A35" s="9" t="s">
        <v>233</v>
      </c>
      <c r="C35" s="4" t="s">
        <v>25</v>
      </c>
      <c r="E35" s="4" t="s">
        <v>25</v>
      </c>
      <c r="G35" s="2" t="s">
        <v>220</v>
      </c>
      <c r="I35" s="4" t="s">
        <v>175</v>
      </c>
      <c r="K35" s="6">
        <v>23</v>
      </c>
      <c r="L35" s="141"/>
      <c r="M35" s="6">
        <v>23</v>
      </c>
      <c r="O35" s="6">
        <v>6257822</v>
      </c>
      <c r="P35" s="141"/>
      <c r="Q35" s="6">
        <v>4999999778000</v>
      </c>
      <c r="R35" s="141"/>
      <c r="S35" s="6">
        <v>5015331441900</v>
      </c>
      <c r="T35" s="141"/>
      <c r="U35" s="6">
        <v>0</v>
      </c>
      <c r="V35" s="141"/>
      <c r="W35" s="6">
        <v>0</v>
      </c>
      <c r="X35" s="141"/>
      <c r="Y35" s="6">
        <v>0</v>
      </c>
      <c r="Z35" s="141"/>
      <c r="AA35" s="6">
        <v>0</v>
      </c>
      <c r="AB35" s="141"/>
      <c r="AC35" s="6">
        <f t="shared" si="0"/>
        <v>6257822</v>
      </c>
      <c r="AD35" s="141"/>
      <c r="AE35" s="6">
        <v>798090</v>
      </c>
      <c r="AF35" s="141"/>
      <c r="AG35" s="6">
        <v>4999999778000</v>
      </c>
      <c r="AH35" s="141"/>
      <c r="AI35" s="6">
        <v>4994305159980</v>
      </c>
      <c r="AJ35" s="141"/>
      <c r="AK35" s="79">
        <f>AI35/سهام!$AA$1</f>
        <v>1.4384212860344359E-2</v>
      </c>
    </row>
    <row r="36" spans="1:37">
      <c r="A36" s="1" t="s">
        <v>234</v>
      </c>
      <c r="C36" s="4" t="s">
        <v>25</v>
      </c>
      <c r="E36" s="4" t="s">
        <v>25</v>
      </c>
      <c r="G36" s="2" t="s">
        <v>241</v>
      </c>
      <c r="I36" s="4" t="s">
        <v>242</v>
      </c>
      <c r="K36" s="142">
        <v>23</v>
      </c>
      <c r="L36" s="141"/>
      <c r="M36" s="142">
        <v>23</v>
      </c>
      <c r="O36" s="6">
        <v>36731000</v>
      </c>
      <c r="P36" s="141"/>
      <c r="Q36" s="6">
        <v>29873284000000</v>
      </c>
      <c r="R36" s="141"/>
      <c r="S36" s="142">
        <v>29780719743760</v>
      </c>
      <c r="T36" s="141"/>
      <c r="U36" s="142">
        <v>0</v>
      </c>
      <c r="V36" s="141"/>
      <c r="W36" s="142">
        <v>0</v>
      </c>
      <c r="X36" s="141"/>
      <c r="Y36" s="6">
        <v>0</v>
      </c>
      <c r="Z36" s="141"/>
      <c r="AA36" s="6">
        <v>0</v>
      </c>
      <c r="AB36" s="141"/>
      <c r="AC36" s="6">
        <f t="shared" si="0"/>
        <v>36731000</v>
      </c>
      <c r="AD36" s="141"/>
      <c r="AE36" s="6">
        <v>811220</v>
      </c>
      <c r="AF36" s="141"/>
      <c r="AG36" s="6">
        <v>29873284000000</v>
      </c>
      <c r="AH36" s="141"/>
      <c r="AI36" s="6">
        <v>29780719743760</v>
      </c>
      <c r="AJ36" s="141"/>
      <c r="AK36" s="79">
        <f>AI36/سهام!$AA$1</f>
        <v>8.5772134102077818E-2</v>
      </c>
    </row>
    <row r="37" spans="1:37">
      <c r="A37" s="9" t="s">
        <v>28</v>
      </c>
      <c r="C37" s="4" t="s">
        <v>25</v>
      </c>
      <c r="E37" s="4" t="s">
        <v>25</v>
      </c>
      <c r="G37" s="4" t="s">
        <v>29</v>
      </c>
      <c r="I37" s="4" t="s">
        <v>30</v>
      </c>
      <c r="K37" s="6">
        <v>23</v>
      </c>
      <c r="L37" s="141"/>
      <c r="M37" s="6">
        <v>23</v>
      </c>
      <c r="O37" s="6">
        <v>500000</v>
      </c>
      <c r="P37" s="141"/>
      <c r="Q37" s="6">
        <v>500000000000</v>
      </c>
      <c r="R37" s="141"/>
      <c r="S37" s="6">
        <v>449755312500</v>
      </c>
      <c r="T37" s="141"/>
      <c r="U37" s="6">
        <v>0</v>
      </c>
      <c r="V37" s="141"/>
      <c r="W37" s="6">
        <v>0</v>
      </c>
      <c r="X37" s="141"/>
      <c r="Y37" s="6">
        <v>0</v>
      </c>
      <c r="Z37" s="13"/>
      <c r="AA37" s="13">
        <v>0</v>
      </c>
      <c r="AB37" s="141"/>
      <c r="AC37" s="6">
        <f t="shared" si="0"/>
        <v>500000</v>
      </c>
      <c r="AD37" s="141"/>
      <c r="AE37" s="6">
        <v>900000</v>
      </c>
      <c r="AF37" s="141"/>
      <c r="AG37" s="6">
        <v>500000000000</v>
      </c>
      <c r="AH37" s="141"/>
      <c r="AI37" s="6">
        <v>449755312500</v>
      </c>
      <c r="AJ37" s="141"/>
      <c r="AK37" s="79">
        <f>AI37/سهام!$AA$1</f>
        <v>1.2953505928934073E-3</v>
      </c>
    </row>
    <row r="38" spans="1:37">
      <c r="A38" s="1" t="s">
        <v>101</v>
      </c>
      <c r="C38" s="4" t="s">
        <v>25</v>
      </c>
      <c r="E38" s="4" t="s">
        <v>25</v>
      </c>
      <c r="G38" s="2" t="s">
        <v>102</v>
      </c>
      <c r="I38" s="4" t="s">
        <v>103</v>
      </c>
      <c r="K38" s="142">
        <v>18</v>
      </c>
      <c r="L38" s="141"/>
      <c r="M38" s="142">
        <v>18</v>
      </c>
      <c r="O38" s="6">
        <v>2650000</v>
      </c>
      <c r="P38" s="141"/>
      <c r="Q38" s="6">
        <v>2014365037500</v>
      </c>
      <c r="R38" s="141"/>
      <c r="S38" s="142">
        <v>2100307336562</v>
      </c>
      <c r="T38" s="141"/>
      <c r="U38" s="142">
        <v>0</v>
      </c>
      <c r="V38" s="141"/>
      <c r="W38" s="142">
        <v>0</v>
      </c>
      <c r="X38" s="141"/>
      <c r="Y38" s="6">
        <v>0</v>
      </c>
      <c r="Z38" s="141"/>
      <c r="AA38" s="6">
        <v>0</v>
      </c>
      <c r="AB38" s="141"/>
      <c r="AC38" s="6">
        <f t="shared" si="0"/>
        <v>2650000</v>
      </c>
      <c r="AD38" s="141"/>
      <c r="AE38" s="6">
        <v>783890</v>
      </c>
      <c r="AF38" s="141"/>
      <c r="AG38" s="6">
        <v>2014365037500</v>
      </c>
      <c r="AH38" s="141"/>
      <c r="AI38" s="6">
        <v>2076178963503</v>
      </c>
      <c r="AJ38" s="141"/>
      <c r="AK38" s="79">
        <f>AI38/سهام!$AA$1</f>
        <v>5.9796506602163386E-3</v>
      </c>
    </row>
    <row r="39" spans="1:37">
      <c r="A39" s="1" t="s">
        <v>255</v>
      </c>
      <c r="C39" s="4" t="s">
        <v>25</v>
      </c>
      <c r="E39" s="4" t="s">
        <v>25</v>
      </c>
      <c r="G39" s="2" t="s">
        <v>208</v>
      </c>
      <c r="I39" s="4" t="s">
        <v>257</v>
      </c>
      <c r="K39" s="142">
        <v>0</v>
      </c>
      <c r="L39" s="141"/>
      <c r="M39" s="142">
        <v>0</v>
      </c>
      <c r="O39" s="6">
        <v>0</v>
      </c>
      <c r="P39" s="141"/>
      <c r="Q39" s="6">
        <v>0</v>
      </c>
      <c r="R39" s="141"/>
      <c r="S39" s="142">
        <v>0</v>
      </c>
      <c r="T39" s="141"/>
      <c r="U39" s="142">
        <v>2200000</v>
      </c>
      <c r="V39" s="141"/>
      <c r="W39" s="142">
        <v>2166595090472</v>
      </c>
      <c r="X39" s="141"/>
      <c r="Y39" s="6">
        <v>0</v>
      </c>
      <c r="Z39" s="141"/>
      <c r="AA39" s="6">
        <v>0</v>
      </c>
      <c r="AB39" s="141"/>
      <c r="AC39" s="6">
        <f t="shared" si="0"/>
        <v>2200000</v>
      </c>
      <c r="AD39" s="141"/>
      <c r="AE39" s="6">
        <v>984740</v>
      </c>
      <c r="AF39" s="141"/>
      <c r="AG39" s="6">
        <v>2166595090472</v>
      </c>
      <c r="AH39" s="141"/>
      <c r="AI39" s="6">
        <v>2165250004775</v>
      </c>
      <c r="AJ39" s="141"/>
      <c r="AK39" s="79">
        <f>AI39/سهام!$AA$1</f>
        <v>6.236186209468619E-3</v>
      </c>
    </row>
    <row r="40" spans="1:37">
      <c r="A40" s="1" t="s">
        <v>197</v>
      </c>
      <c r="C40" s="4" t="s">
        <v>25</v>
      </c>
      <c r="E40" s="4" t="s">
        <v>25</v>
      </c>
      <c r="G40" s="2" t="s">
        <v>206</v>
      </c>
      <c r="I40" s="4" t="s">
        <v>207</v>
      </c>
      <c r="K40" s="142">
        <v>0</v>
      </c>
      <c r="L40" s="141"/>
      <c r="M40" s="142">
        <v>0</v>
      </c>
      <c r="O40" s="6">
        <v>0</v>
      </c>
      <c r="P40" s="141"/>
      <c r="Q40" s="6">
        <v>0</v>
      </c>
      <c r="R40" s="141"/>
      <c r="S40" s="142">
        <v>0</v>
      </c>
      <c r="T40" s="141"/>
      <c r="U40" s="142">
        <v>12961</v>
      </c>
      <c r="V40" s="141"/>
      <c r="W40" s="142">
        <v>12178279338</v>
      </c>
      <c r="X40" s="141"/>
      <c r="Y40" s="6">
        <v>0</v>
      </c>
      <c r="Z40" s="141"/>
      <c r="AA40" s="6">
        <v>0</v>
      </c>
      <c r="AB40" s="141"/>
      <c r="AC40" s="6">
        <f t="shared" si="0"/>
        <v>12961</v>
      </c>
      <c r="AD40" s="141"/>
      <c r="AE40" s="6">
        <v>953990</v>
      </c>
      <c r="AF40" s="141"/>
      <c r="AG40" s="6">
        <v>12178279338</v>
      </c>
      <c r="AH40" s="141"/>
      <c r="AI40" s="6">
        <v>12357941103</v>
      </c>
      <c r="AJ40" s="141"/>
      <c r="AK40" s="79">
        <f>AI40/سهام!$AA$1</f>
        <v>3.5592389661240205E-5</v>
      </c>
    </row>
    <row r="41" spans="1:37">
      <c r="A41" s="1" t="s">
        <v>256</v>
      </c>
      <c r="C41" s="4" t="s">
        <v>25</v>
      </c>
      <c r="E41" s="4" t="s">
        <v>25</v>
      </c>
      <c r="G41" s="2" t="s">
        <v>223</v>
      </c>
      <c r="I41" s="4" t="s">
        <v>258</v>
      </c>
      <c r="K41" s="142">
        <v>23</v>
      </c>
      <c r="L41" s="141"/>
      <c r="M41" s="142">
        <v>23</v>
      </c>
      <c r="O41" s="6">
        <v>0</v>
      </c>
      <c r="P41" s="141"/>
      <c r="Q41" s="6">
        <v>0</v>
      </c>
      <c r="R41" s="141"/>
      <c r="S41" s="142">
        <v>0</v>
      </c>
      <c r="T41" s="141"/>
      <c r="U41" s="142">
        <v>26000000</v>
      </c>
      <c r="V41" s="141"/>
      <c r="W41" s="142">
        <v>26000000000000</v>
      </c>
      <c r="X41" s="141"/>
      <c r="Y41" s="6">
        <v>0</v>
      </c>
      <c r="Z41" s="141"/>
      <c r="AA41" s="6">
        <v>0</v>
      </c>
      <c r="AB41" s="141"/>
      <c r="AC41" s="6">
        <f t="shared" si="0"/>
        <v>26000000</v>
      </c>
      <c r="AD41" s="141"/>
      <c r="AE41" s="6">
        <v>931214</v>
      </c>
      <c r="AF41" s="141"/>
      <c r="AG41" s="6">
        <v>26000000000000</v>
      </c>
      <c r="AH41" s="141"/>
      <c r="AI41" s="6">
        <v>24198398962075</v>
      </c>
      <c r="AJ41" s="141"/>
      <c r="AK41" s="79">
        <f>AI41/سهام!$AA$1</f>
        <v>6.9694363960614833E-2</v>
      </c>
    </row>
    <row r="42" spans="1:37">
      <c r="A42" s="1" t="s">
        <v>238</v>
      </c>
      <c r="C42" s="4" t="s">
        <v>155</v>
      </c>
      <c r="E42" s="4" t="s">
        <v>155</v>
      </c>
      <c r="G42" s="2" t="s">
        <v>223</v>
      </c>
      <c r="I42" s="4" t="s">
        <v>224</v>
      </c>
      <c r="K42" s="142">
        <v>23</v>
      </c>
      <c r="L42" s="141"/>
      <c r="M42" s="142">
        <v>23</v>
      </c>
      <c r="O42" s="6">
        <v>12500000</v>
      </c>
      <c r="P42" s="141"/>
      <c r="Q42" s="6">
        <v>12500000000000</v>
      </c>
      <c r="R42" s="141"/>
      <c r="S42" s="142">
        <v>12500000000000</v>
      </c>
      <c r="T42" s="141"/>
      <c r="U42" s="142">
        <v>0</v>
      </c>
      <c r="V42" s="141"/>
      <c r="W42" s="142">
        <v>0</v>
      </c>
      <c r="X42" s="141"/>
      <c r="Y42" s="6">
        <v>0</v>
      </c>
      <c r="Z42" s="141"/>
      <c r="AA42" s="6">
        <v>0</v>
      </c>
      <c r="AB42" s="141"/>
      <c r="AC42" s="6">
        <f t="shared" si="0"/>
        <v>12500000</v>
      </c>
      <c r="AD42" s="141"/>
      <c r="AE42" s="6">
        <v>1000000</v>
      </c>
      <c r="AF42" s="141"/>
      <c r="AG42" s="6">
        <v>12500000000000</v>
      </c>
      <c r="AH42" s="141"/>
      <c r="AI42" s="6">
        <v>12500000000000</v>
      </c>
      <c r="AJ42" s="141"/>
      <c r="AK42" s="79">
        <f>AI42/سهام!$AA$1</f>
        <v>3.6001536749313195E-2</v>
      </c>
    </row>
    <row r="43" spans="1:37">
      <c r="A43" s="1" t="s">
        <v>238</v>
      </c>
      <c r="C43" s="4" t="s">
        <v>155</v>
      </c>
      <c r="E43" s="4" t="s">
        <v>155</v>
      </c>
      <c r="G43" s="2" t="s">
        <v>223</v>
      </c>
      <c r="I43" s="4" t="s">
        <v>224</v>
      </c>
      <c r="K43" s="142">
        <v>23</v>
      </c>
      <c r="L43" s="141"/>
      <c r="M43" s="142">
        <v>23</v>
      </c>
      <c r="O43" s="6">
        <v>2500000</v>
      </c>
      <c r="P43" s="141"/>
      <c r="Q43" s="6">
        <v>2500000000000</v>
      </c>
      <c r="R43" s="141"/>
      <c r="S43" s="142">
        <v>2500000000000</v>
      </c>
      <c r="T43" s="141"/>
      <c r="U43" s="142">
        <v>0</v>
      </c>
      <c r="V43" s="141"/>
      <c r="W43" s="142">
        <v>0</v>
      </c>
      <c r="X43" s="141"/>
      <c r="Y43" s="6">
        <v>0</v>
      </c>
      <c r="Z43" s="141"/>
      <c r="AA43" s="6">
        <v>0</v>
      </c>
      <c r="AB43" s="141"/>
      <c r="AC43" s="6">
        <f t="shared" si="0"/>
        <v>2500000</v>
      </c>
      <c r="AD43" s="141"/>
      <c r="AE43" s="6">
        <v>1000000</v>
      </c>
      <c r="AF43" s="141"/>
      <c r="AG43" s="6">
        <v>2500000000000</v>
      </c>
      <c r="AH43" s="141"/>
      <c r="AI43" s="6">
        <v>2500000000000</v>
      </c>
      <c r="AJ43" s="141"/>
      <c r="AK43" s="79">
        <f>AI43/سهام!$AA$1</f>
        <v>7.2003073498626393E-3</v>
      </c>
    </row>
    <row r="44" spans="1:37">
      <c r="A44" s="1" t="s">
        <v>239</v>
      </c>
      <c r="C44" s="4" t="s">
        <v>155</v>
      </c>
      <c r="E44" s="4" t="s">
        <v>155</v>
      </c>
      <c r="G44" s="2" t="s">
        <v>223</v>
      </c>
      <c r="I44" s="4" t="s">
        <v>224</v>
      </c>
      <c r="K44" s="142">
        <v>23</v>
      </c>
      <c r="L44" s="141"/>
      <c r="M44" s="142">
        <v>23</v>
      </c>
      <c r="O44" s="6">
        <v>26000000</v>
      </c>
      <c r="P44" s="141"/>
      <c r="Q44" s="6">
        <v>26000000000000</v>
      </c>
      <c r="R44" s="141"/>
      <c r="S44" s="142">
        <v>26000000000000</v>
      </c>
      <c r="T44" s="141"/>
      <c r="U44" s="142">
        <v>0</v>
      </c>
      <c r="V44" s="141"/>
      <c r="W44" s="142">
        <v>0</v>
      </c>
      <c r="X44" s="141"/>
      <c r="Y44" s="6">
        <v>26000000</v>
      </c>
      <c r="Z44" s="141"/>
      <c r="AA44" s="6">
        <v>26000000000000</v>
      </c>
      <c r="AB44" s="141"/>
      <c r="AC44" s="6">
        <f t="shared" si="0"/>
        <v>0</v>
      </c>
      <c r="AD44" s="141"/>
      <c r="AE44" s="6">
        <v>1000000</v>
      </c>
      <c r="AF44" s="141"/>
      <c r="AG44" s="6">
        <v>0</v>
      </c>
      <c r="AH44" s="141"/>
      <c r="AI44" s="6">
        <v>0</v>
      </c>
      <c r="AJ44" s="141"/>
      <c r="AK44" s="79">
        <f>AI44/سهام!$AA$1</f>
        <v>0</v>
      </c>
    </row>
    <row r="45" spans="1:37">
      <c r="A45" s="9" t="s">
        <v>240</v>
      </c>
      <c r="C45" s="4" t="s">
        <v>155</v>
      </c>
      <c r="E45" s="4" t="s">
        <v>155</v>
      </c>
      <c r="G45" s="2" t="s">
        <v>90</v>
      </c>
      <c r="I45" s="4" t="s">
        <v>147</v>
      </c>
      <c r="K45" s="6">
        <v>23</v>
      </c>
      <c r="L45" s="141"/>
      <c r="M45" s="6">
        <v>23</v>
      </c>
      <c r="O45" s="6">
        <v>5000000</v>
      </c>
      <c r="P45" s="141"/>
      <c r="Q45" s="6">
        <v>5000000000000</v>
      </c>
      <c r="R45" s="141"/>
      <c r="S45" s="6">
        <v>5000000000000</v>
      </c>
      <c r="T45" s="141"/>
      <c r="U45" s="6">
        <v>0</v>
      </c>
      <c r="V45" s="141"/>
      <c r="W45" s="6">
        <v>0</v>
      </c>
      <c r="X45" s="141"/>
      <c r="Y45" s="6">
        <v>0</v>
      </c>
      <c r="Z45" s="141"/>
      <c r="AA45" s="6">
        <v>0</v>
      </c>
      <c r="AB45" s="141"/>
      <c r="AC45" s="6">
        <f t="shared" si="0"/>
        <v>5000000</v>
      </c>
      <c r="AD45" s="141"/>
      <c r="AE45" s="6">
        <v>1000000</v>
      </c>
      <c r="AF45" s="141"/>
      <c r="AG45" s="6">
        <v>5000000000000</v>
      </c>
      <c r="AH45" s="141"/>
      <c r="AI45" s="6">
        <v>5000000000000</v>
      </c>
      <c r="AJ45" s="141"/>
      <c r="AK45" s="79">
        <f>AI45/سهام!$AA$1</f>
        <v>1.4400614699725279E-2</v>
      </c>
    </row>
    <row r="46" spans="1:37">
      <c r="A46" s="1" t="s">
        <v>238</v>
      </c>
      <c r="C46" s="4" t="s">
        <v>155</v>
      </c>
      <c r="E46" s="4" t="s">
        <v>155</v>
      </c>
      <c r="G46" s="2" t="s">
        <v>90</v>
      </c>
      <c r="I46" s="4" t="s">
        <v>147</v>
      </c>
      <c r="K46" s="142">
        <v>23</v>
      </c>
      <c r="L46" s="141"/>
      <c r="M46" s="142">
        <v>23</v>
      </c>
      <c r="O46" s="6">
        <v>5000000</v>
      </c>
      <c r="P46" s="141"/>
      <c r="Q46" s="6">
        <v>5000000000000</v>
      </c>
      <c r="R46" s="141"/>
      <c r="S46" s="142">
        <v>5000000000000</v>
      </c>
      <c r="T46" s="141"/>
      <c r="U46" s="6">
        <v>0</v>
      </c>
      <c r="V46" s="141"/>
      <c r="W46" s="6">
        <v>0</v>
      </c>
      <c r="X46" s="141"/>
      <c r="Y46" s="6">
        <v>0</v>
      </c>
      <c r="Z46" s="141"/>
      <c r="AA46" s="6">
        <v>0</v>
      </c>
      <c r="AB46" s="141"/>
      <c r="AC46" s="6">
        <f t="shared" si="0"/>
        <v>5000000</v>
      </c>
      <c r="AD46" s="141"/>
      <c r="AE46" s="6">
        <v>1000000</v>
      </c>
      <c r="AF46" s="141"/>
      <c r="AG46" s="6">
        <v>5000000000000</v>
      </c>
      <c r="AH46" s="141"/>
      <c r="AI46" s="6">
        <v>5000000000000</v>
      </c>
      <c r="AJ46" s="141"/>
      <c r="AK46" s="79">
        <f>AI46/سهام!$AA$1</f>
        <v>1.4400614699725279E-2</v>
      </c>
    </row>
    <row r="47" spans="1:37" ht="21">
      <c r="A47" s="42" t="s">
        <v>11</v>
      </c>
      <c r="C47" s="2"/>
      <c r="E47" s="2"/>
      <c r="G47" s="2"/>
      <c r="I47" s="2"/>
      <c r="K47" s="2"/>
      <c r="M47" s="2"/>
      <c r="O47" s="6"/>
      <c r="Q47" s="31">
        <f>SUM(Q10:Q46)</f>
        <v>181175326365025</v>
      </c>
      <c r="S47" s="31">
        <f>SUM(S10:S46)</f>
        <v>180372211403041</v>
      </c>
      <c r="U47" s="2"/>
      <c r="W47" s="31">
        <f>SUM(W10:W46)</f>
        <v>28497407540754</v>
      </c>
      <c r="Y47" s="2"/>
      <c r="AA47" s="31">
        <f>SUM(AA10:AA46)</f>
        <v>26638209905648</v>
      </c>
      <c r="AC47" s="2"/>
      <c r="AE47" s="2"/>
      <c r="AG47" s="31">
        <f>SUM(AG10:AG46)</f>
        <v>183070359790325</v>
      </c>
      <c r="AI47" s="31">
        <f>SUM(AI10:AI46)</f>
        <v>180431184342316</v>
      </c>
      <c r="AK47" s="144">
        <f>SUM(AK10:AK46)</f>
        <v>0.51966399310575961</v>
      </c>
    </row>
    <row r="56" spans="35:35">
      <c r="AI56" s="146"/>
    </row>
    <row r="57" spans="35:35">
      <c r="AI57" s="154"/>
    </row>
  </sheetData>
  <sortState xmlns:xlrd2="http://schemas.microsoft.com/office/spreadsheetml/2017/richdata2" ref="A10:AK46">
    <sortCondition descending="1" ref="AI10:AI46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N15"/>
  <sheetViews>
    <sheetView rightToLeft="1" view="pageBreakPreview" zoomScale="115" zoomScaleNormal="100" zoomScaleSheetLayoutView="115" workbookViewId="0">
      <selection activeCell="A9" sqref="A9"/>
    </sheetView>
  </sheetViews>
  <sheetFormatPr defaultRowHeight="18.75"/>
  <cols>
    <col min="1" max="1" width="26" style="10" customWidth="1"/>
    <col min="2" max="2" width="0.85546875" style="10" customWidth="1"/>
    <col min="3" max="3" width="25.5703125" style="7" bestFit="1" customWidth="1"/>
    <col min="4" max="4" width="0.85546875" style="7" customWidth="1"/>
    <col min="5" max="5" width="25.85546875" style="7" bestFit="1" customWidth="1"/>
    <col min="6" max="6" width="0.85546875" style="7" customWidth="1"/>
    <col min="7" max="7" width="24.7109375" style="7" bestFit="1" customWidth="1"/>
    <col min="8" max="8" width="0.85546875" style="7" customWidth="1"/>
    <col min="9" max="9" width="25.28515625" style="7" bestFit="1" customWidth="1"/>
    <col min="10" max="10" width="0.85546875" style="7" customWidth="1"/>
    <col min="11" max="11" width="11.140625" style="7" customWidth="1"/>
    <col min="12" max="12" width="1.42578125" style="7" customWidth="1"/>
    <col min="13" max="13" width="12.42578125" style="7" bestFit="1" customWidth="1"/>
    <col min="14" max="14" width="9.140625" style="7"/>
    <col min="15" max="16384" width="9.140625" style="10"/>
  </cols>
  <sheetData>
    <row r="1" spans="1:14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4" ht="21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4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5" spans="1:14" ht="21">
      <c r="A5" s="175" t="s">
        <v>128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</row>
    <row r="6" spans="1:14" ht="21">
      <c r="C6" s="137" t="str">
        <f>سهام!C6</f>
        <v>1405/06/31</v>
      </c>
      <c r="D6" s="8"/>
      <c r="E6" s="174" t="s">
        <v>2</v>
      </c>
      <c r="F6" s="174"/>
      <c r="G6" s="174"/>
      <c r="H6" s="8"/>
      <c r="I6" s="174" t="str">
        <f>سهام!Q6</f>
        <v>1405/07/30</v>
      </c>
      <c r="J6" s="174"/>
      <c r="K6" s="174"/>
    </row>
    <row r="7" spans="1:14" ht="36.75" customHeight="1">
      <c r="A7" s="42" t="s">
        <v>78</v>
      </c>
      <c r="B7" s="80"/>
      <c r="C7" s="137" t="s">
        <v>38</v>
      </c>
      <c r="D7" s="80"/>
      <c r="E7" s="137" t="s">
        <v>39</v>
      </c>
      <c r="F7" s="80"/>
      <c r="G7" s="137" t="s">
        <v>40</v>
      </c>
      <c r="H7" s="80"/>
      <c r="I7" s="137" t="s">
        <v>38</v>
      </c>
      <c r="J7" s="80"/>
      <c r="K7" s="138" t="s">
        <v>117</v>
      </c>
    </row>
    <row r="8" spans="1:14" ht="18.75" customHeight="1">
      <c r="C8" s="19" t="s">
        <v>118</v>
      </c>
      <c r="E8" s="19" t="s">
        <v>118</v>
      </c>
      <c r="G8" s="19" t="s">
        <v>118</v>
      </c>
      <c r="I8" s="19" t="s">
        <v>118</v>
      </c>
    </row>
    <row r="9" spans="1:14" ht="21.75" customHeight="1">
      <c r="A9" s="186" t="s">
        <v>116</v>
      </c>
      <c r="C9" s="13">
        <v>98085598393853</v>
      </c>
      <c r="D9" s="13"/>
      <c r="E9" s="13">
        <v>208534702042769</v>
      </c>
      <c r="F9" s="13"/>
      <c r="G9" s="13">
        <v>-195212932171699</v>
      </c>
      <c r="H9" s="13"/>
      <c r="I9" s="13">
        <f>C9+E9+G9</f>
        <v>111407368264923</v>
      </c>
      <c r="J9" s="13"/>
      <c r="K9" s="54">
        <f>I9/سهام!$AA$1</f>
        <v>0.32086691701871151</v>
      </c>
    </row>
    <row r="10" spans="1:14" s="119" customFormat="1" ht="21">
      <c r="A10" s="42" t="s">
        <v>141</v>
      </c>
      <c r="C10" s="36">
        <f>SUM(C9)</f>
        <v>98085598393853</v>
      </c>
      <c r="D10" s="17"/>
      <c r="E10" s="36">
        <f>SUM(E9)</f>
        <v>208534702042769</v>
      </c>
      <c r="F10" s="17"/>
      <c r="G10" s="36">
        <f>SUM(G9)</f>
        <v>-195212932171699</v>
      </c>
      <c r="H10" s="17"/>
      <c r="I10" s="36">
        <f>SUM(I9)</f>
        <v>111407368264923</v>
      </c>
      <c r="J10" s="17"/>
      <c r="K10" s="37">
        <f>SUM(K9)</f>
        <v>0.32086691701871151</v>
      </c>
      <c r="L10" s="80"/>
      <c r="M10" s="80"/>
      <c r="N10" s="80"/>
    </row>
    <row r="15" spans="1:14">
      <c r="I15" s="156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theme="9"/>
  </sheetPr>
  <dimension ref="A1:N14"/>
  <sheetViews>
    <sheetView rightToLeft="1" tabSelected="1" view="pageBreakPreview" zoomScale="98" zoomScaleNormal="100" zoomScaleSheetLayoutView="98" workbookViewId="0">
      <selection activeCell="A10" sqref="A6:K10"/>
    </sheetView>
  </sheetViews>
  <sheetFormatPr defaultRowHeight="18.75"/>
  <cols>
    <col min="1" max="1" width="26" style="10" customWidth="1"/>
    <col min="2" max="2" width="0.85546875" style="10" customWidth="1"/>
    <col min="3" max="3" width="25.5703125" style="7" bestFit="1" customWidth="1"/>
    <col min="4" max="4" width="0.85546875" style="7" customWidth="1"/>
    <col min="5" max="5" width="25.85546875" style="7" bestFit="1" customWidth="1"/>
    <col min="6" max="6" width="0.85546875" style="7" customWidth="1"/>
    <col min="7" max="7" width="24.7109375" style="7" bestFit="1" customWidth="1"/>
    <col min="8" max="8" width="0.85546875" style="7" customWidth="1"/>
    <col min="9" max="9" width="30" style="7" bestFit="1" customWidth="1"/>
    <col min="10" max="10" width="0.85546875" style="7" customWidth="1"/>
    <col min="11" max="11" width="11.140625" style="7" customWidth="1"/>
    <col min="12" max="12" width="1.42578125" style="7" customWidth="1"/>
    <col min="13" max="13" width="12.42578125" style="7" bestFit="1" customWidth="1"/>
    <col min="14" max="14" width="9.140625" style="7"/>
    <col min="15" max="16384" width="9.140625" style="10"/>
  </cols>
  <sheetData>
    <row r="1" spans="1:14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4" ht="21">
      <c r="A2" s="161" t="s">
        <v>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4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5" spans="1:14" ht="21">
      <c r="A5" s="175" t="s">
        <v>260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</row>
    <row r="6" spans="1:14" ht="21">
      <c r="C6" s="137" t="str">
        <f>سهام!C6</f>
        <v>1405/06/31</v>
      </c>
      <c r="D6" s="8"/>
      <c r="E6" s="174" t="s">
        <v>2</v>
      </c>
      <c r="F6" s="174"/>
      <c r="G6" s="174"/>
      <c r="H6" s="8"/>
      <c r="I6" s="174" t="str">
        <f>سهام!Q6</f>
        <v>1405/07/30</v>
      </c>
      <c r="J6" s="174"/>
      <c r="K6" s="174"/>
    </row>
    <row r="7" spans="1:14" ht="36.75" customHeight="1">
      <c r="A7" s="42" t="s">
        <v>78</v>
      </c>
      <c r="B7" s="80"/>
      <c r="C7" s="137" t="s">
        <v>38</v>
      </c>
      <c r="D7" s="80"/>
      <c r="E7" s="137" t="s">
        <v>39</v>
      </c>
      <c r="F7" s="80"/>
      <c r="G7" s="137" t="s">
        <v>40</v>
      </c>
      <c r="H7" s="80"/>
      <c r="I7" s="137" t="s">
        <v>38</v>
      </c>
      <c r="J7" s="80"/>
      <c r="K7" s="138" t="s">
        <v>117</v>
      </c>
    </row>
    <row r="8" spans="1:14" ht="18.75" customHeight="1">
      <c r="C8" s="19" t="s">
        <v>118</v>
      </c>
      <c r="E8" s="19" t="s">
        <v>118</v>
      </c>
      <c r="G8" s="19" t="s">
        <v>118</v>
      </c>
      <c r="I8" s="19" t="s">
        <v>118</v>
      </c>
    </row>
    <row r="9" spans="1:14" ht="21.75" customHeight="1">
      <c r="A9" s="185" t="s">
        <v>225</v>
      </c>
      <c r="C9" s="13">
        <v>12632000000000</v>
      </c>
      <c r="D9" s="13"/>
      <c r="E9" s="13">
        <v>0</v>
      </c>
      <c r="F9" s="13"/>
      <c r="G9" s="13">
        <v>-4148000000000</v>
      </c>
      <c r="H9" s="13"/>
      <c r="I9" s="13">
        <f>C9+E9+G9</f>
        <v>8484000000000</v>
      </c>
      <c r="J9" s="13"/>
      <c r="K9" s="54">
        <f>I9/سهام!$AA$1</f>
        <v>2.4434963022493851E-2</v>
      </c>
    </row>
    <row r="10" spans="1:14" s="119" customFormat="1" ht="21">
      <c r="A10" s="185" t="s">
        <v>141</v>
      </c>
      <c r="C10" s="36">
        <f>SUM(C9)</f>
        <v>12632000000000</v>
      </c>
      <c r="D10" s="17"/>
      <c r="E10" s="36">
        <f>SUM(E9)</f>
        <v>0</v>
      </c>
      <c r="F10" s="17"/>
      <c r="G10" s="36">
        <f>SUM(G9)</f>
        <v>-4148000000000</v>
      </c>
      <c r="H10" s="17"/>
      <c r="I10" s="36">
        <f>SUM(I9)</f>
        <v>8484000000000</v>
      </c>
      <c r="J10" s="17"/>
      <c r="K10" s="37">
        <f>SUM(K9)</f>
        <v>2.4434963022493851E-2</v>
      </c>
      <c r="L10" s="80"/>
      <c r="M10" s="80"/>
      <c r="N10" s="80"/>
    </row>
    <row r="11" spans="1:14" ht="16.5" customHeight="1"/>
    <row r="13" spans="1:14">
      <c r="I13" s="77"/>
    </row>
    <row r="14" spans="1:14">
      <c r="I14" s="77"/>
    </row>
  </sheetData>
  <mergeCells count="6">
    <mergeCell ref="E6:G6"/>
    <mergeCell ref="I6:K6"/>
    <mergeCell ref="A1:K1"/>
    <mergeCell ref="A2:K2"/>
    <mergeCell ref="A3:K3"/>
    <mergeCell ref="A5:K5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T22"/>
  <sheetViews>
    <sheetView rightToLeft="1" view="pageBreakPreview" zoomScaleNormal="100" zoomScaleSheetLayoutView="100" workbookViewId="0">
      <selection activeCell="A3" sqref="A3:M3"/>
    </sheetView>
  </sheetViews>
  <sheetFormatPr defaultRowHeight="18.75"/>
  <cols>
    <col min="1" max="1" width="33" style="130" customWidth="1"/>
    <col min="2" max="2" width="0.85546875" style="130" customWidth="1"/>
    <col min="3" max="3" width="14.28515625" style="132" customWidth="1"/>
    <col min="4" max="4" width="0.85546875" style="132" customWidth="1"/>
    <col min="5" max="5" width="14.28515625" style="132" customWidth="1"/>
    <col min="6" max="6" width="0.85546875" style="132" customWidth="1"/>
    <col min="7" max="7" width="13" style="132" customWidth="1"/>
    <col min="8" max="8" width="0.85546875" style="132" customWidth="1"/>
    <col min="9" max="9" width="12.140625" style="132" customWidth="1"/>
    <col min="10" max="10" width="0.85546875" style="132" customWidth="1"/>
    <col min="11" max="11" width="18.85546875" style="132" customWidth="1"/>
    <col min="12" max="12" width="0.85546875" style="132" customWidth="1"/>
    <col min="13" max="13" width="18.7109375" style="132" customWidth="1"/>
    <col min="14" max="14" width="0.85546875" style="132" customWidth="1"/>
    <col min="15" max="15" width="24.7109375" style="132" bestFit="1" customWidth="1"/>
    <col min="16" max="16" width="9.140625" style="132"/>
    <col min="17" max="16384" width="9.140625" style="130"/>
  </cols>
  <sheetData>
    <row r="1" spans="1:20" ht="21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20" ht="21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3" spans="1:20" ht="21">
      <c r="A3" s="177" t="str">
        <f>سهام!A3</f>
        <v>برای ماه منتهی به 1405/07/30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20" ht="4.5" customHeight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20">
      <c r="A5" s="178" t="s">
        <v>31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</row>
    <row r="6" spans="1:20">
      <c r="A6" s="178" t="s">
        <v>135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</row>
    <row r="7" spans="1:20" ht="12" customHeight="1"/>
    <row r="8" spans="1:20" ht="21">
      <c r="A8" s="176" t="s">
        <v>32</v>
      </c>
      <c r="C8" s="173" t="str">
        <f>سهام!Q6</f>
        <v>1405/07/30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20" ht="42">
      <c r="A9" s="173"/>
      <c r="C9" s="5" t="s">
        <v>6</v>
      </c>
      <c r="D9" s="27"/>
      <c r="E9" s="5" t="s">
        <v>33</v>
      </c>
      <c r="F9" s="27"/>
      <c r="G9" s="5" t="s">
        <v>34</v>
      </c>
      <c r="H9" s="27"/>
      <c r="I9" s="5" t="s">
        <v>35</v>
      </c>
      <c r="J9" s="27"/>
      <c r="K9" s="5" t="s">
        <v>247</v>
      </c>
      <c r="L9" s="27"/>
      <c r="M9" s="5" t="s">
        <v>36</v>
      </c>
    </row>
    <row r="10" spans="1:20">
      <c r="A10" s="21"/>
      <c r="C10" s="27"/>
      <c r="D10" s="21"/>
      <c r="E10" s="27" t="s">
        <v>118</v>
      </c>
      <c r="F10" s="21"/>
      <c r="G10" s="27" t="s">
        <v>118</v>
      </c>
      <c r="H10" s="21"/>
      <c r="I10" s="21"/>
      <c r="J10" s="21"/>
      <c r="K10" s="27" t="s">
        <v>118</v>
      </c>
      <c r="L10" s="21"/>
      <c r="M10" s="27"/>
    </row>
    <row r="11" spans="1:20" s="117" customFormat="1" ht="21.75" customHeight="1">
      <c r="A11" s="21" t="s">
        <v>86</v>
      </c>
      <c r="B11" s="133"/>
      <c r="C11" s="21">
        <v>1499971</v>
      </c>
      <c r="D11" s="21"/>
      <c r="E11" s="21">
        <v>1000000</v>
      </c>
      <c r="F11" s="21"/>
      <c r="G11" s="21">
        <v>900000</v>
      </c>
      <c r="H11" s="21"/>
      <c r="I11" s="55">
        <v>-0.1</v>
      </c>
      <c r="J11" s="21"/>
      <c r="K11" s="21">
        <v>1349973900000</v>
      </c>
      <c r="L11" s="21"/>
      <c r="M11" s="21" t="s">
        <v>37</v>
      </c>
      <c r="O11" s="134"/>
      <c r="P11" s="134"/>
      <c r="Q11" s="134"/>
      <c r="R11" s="134"/>
      <c r="S11" s="134"/>
      <c r="T11" s="134"/>
    </row>
    <row r="12" spans="1:20" s="117" customFormat="1" ht="21.75" customHeight="1">
      <c r="A12" s="21" t="s">
        <v>28</v>
      </c>
      <c r="B12" s="133"/>
      <c r="C12" s="21">
        <v>500000</v>
      </c>
      <c r="D12" s="21"/>
      <c r="E12" s="21">
        <v>1000000</v>
      </c>
      <c r="F12" s="21"/>
      <c r="G12" s="21">
        <v>900000</v>
      </c>
      <c r="H12" s="21"/>
      <c r="I12" s="55">
        <v>-0.1</v>
      </c>
      <c r="J12" s="21"/>
      <c r="K12" s="21">
        <v>450000000000</v>
      </c>
      <c r="L12" s="21"/>
      <c r="M12" s="21" t="s">
        <v>37</v>
      </c>
      <c r="O12" s="134"/>
      <c r="P12" s="134"/>
      <c r="Q12" s="134"/>
      <c r="R12" s="134"/>
      <c r="S12" s="134"/>
      <c r="T12" s="134"/>
    </row>
    <row r="13" spans="1:20" s="117" customFormat="1" ht="21.75" customHeight="1">
      <c r="A13" s="21" t="s">
        <v>83</v>
      </c>
      <c r="B13" s="133"/>
      <c r="C13" s="21">
        <v>1500000</v>
      </c>
      <c r="D13" s="21"/>
      <c r="E13" s="21">
        <v>1000000</v>
      </c>
      <c r="F13" s="21"/>
      <c r="G13" s="21">
        <v>900000</v>
      </c>
      <c r="H13" s="21"/>
      <c r="I13" s="55">
        <v>-0.1</v>
      </c>
      <c r="J13" s="21"/>
      <c r="K13" s="21">
        <v>1350000000000</v>
      </c>
      <c r="L13" s="21"/>
      <c r="M13" s="21" t="s">
        <v>37</v>
      </c>
      <c r="O13" s="134"/>
      <c r="P13" s="134"/>
      <c r="Q13" s="134"/>
      <c r="R13" s="134"/>
      <c r="S13" s="134"/>
      <c r="T13" s="134"/>
    </row>
    <row r="14" spans="1:20" s="117" customFormat="1" ht="21.75" customHeight="1">
      <c r="A14" s="21" t="s">
        <v>101</v>
      </c>
      <c r="B14" s="133"/>
      <c r="C14" s="21">
        <v>2650000</v>
      </c>
      <c r="D14" s="21"/>
      <c r="E14" s="21">
        <v>870987</v>
      </c>
      <c r="F14" s="21"/>
      <c r="G14" s="21">
        <v>783890</v>
      </c>
      <c r="H14" s="21"/>
      <c r="I14" s="55">
        <v>-0.1</v>
      </c>
      <c r="J14" s="21"/>
      <c r="K14" s="21">
        <v>2077308500000</v>
      </c>
      <c r="L14" s="21"/>
      <c r="M14" s="21" t="s">
        <v>37</v>
      </c>
      <c r="O14" s="134"/>
      <c r="P14" s="134"/>
      <c r="Q14" s="134"/>
      <c r="R14" s="134"/>
      <c r="S14" s="134"/>
      <c r="T14" s="134"/>
    </row>
    <row r="15" spans="1:20">
      <c r="A15" s="21" t="s">
        <v>106</v>
      </c>
      <c r="C15" s="132">
        <v>500000</v>
      </c>
      <c r="E15" s="132">
        <v>1000000</v>
      </c>
      <c r="G15" s="132">
        <v>900000</v>
      </c>
      <c r="I15" s="55">
        <v>-0.1</v>
      </c>
      <c r="K15" s="132">
        <v>450000000000</v>
      </c>
      <c r="M15" s="21" t="s">
        <v>37</v>
      </c>
      <c r="O15" s="135"/>
      <c r="P15" s="135"/>
      <c r="Q15" s="136"/>
      <c r="R15" s="136"/>
      <c r="S15" s="136"/>
      <c r="T15" s="136"/>
    </row>
    <row r="16" spans="1:20">
      <c r="A16" s="21" t="s">
        <v>112</v>
      </c>
      <c r="C16" s="132">
        <v>2000000</v>
      </c>
      <c r="E16" s="132">
        <v>1000000</v>
      </c>
      <c r="G16" s="132">
        <v>900000</v>
      </c>
      <c r="I16" s="55">
        <v>-0.1</v>
      </c>
      <c r="K16" s="132">
        <v>1800000000000</v>
      </c>
      <c r="M16" s="21" t="s">
        <v>37</v>
      </c>
      <c r="O16" s="135"/>
      <c r="P16" s="135"/>
      <c r="Q16" s="136"/>
      <c r="R16" s="136"/>
      <c r="S16" s="136"/>
      <c r="T16" s="136"/>
    </row>
    <row r="17" spans="1:13">
      <c r="A17" s="21" t="s">
        <v>169</v>
      </c>
      <c r="C17" s="132">
        <v>4197560</v>
      </c>
      <c r="E17" s="132">
        <v>2917016</v>
      </c>
      <c r="G17" s="132">
        <v>2630000</v>
      </c>
      <c r="I17" s="55">
        <v>-9.8400000000000001E-2</v>
      </c>
      <c r="K17" s="132">
        <v>11039582800000</v>
      </c>
      <c r="M17" s="21" t="s">
        <v>37</v>
      </c>
    </row>
    <row r="18" spans="1:13">
      <c r="A18" s="21" t="s">
        <v>168</v>
      </c>
      <c r="C18" s="132">
        <v>5000000</v>
      </c>
      <c r="E18" s="132">
        <v>1000000</v>
      </c>
      <c r="G18" s="132">
        <v>999043</v>
      </c>
      <c r="I18" s="55">
        <v>-1E-3</v>
      </c>
      <c r="K18" s="132">
        <v>4995215000000</v>
      </c>
      <c r="M18" s="21" t="s">
        <v>37</v>
      </c>
    </row>
    <row r="19" spans="1:13">
      <c r="A19" s="21" t="s">
        <v>179</v>
      </c>
      <c r="C19" s="132">
        <v>4000000</v>
      </c>
      <c r="E19" s="132">
        <v>1000000</v>
      </c>
      <c r="G19" s="132">
        <v>931749</v>
      </c>
      <c r="I19" s="55">
        <v>-6.83E-2</v>
      </c>
      <c r="K19" s="132">
        <v>3726996000000</v>
      </c>
      <c r="M19" s="21" t="s">
        <v>37</v>
      </c>
    </row>
    <row r="20" spans="1:13">
      <c r="A20" s="21" t="s">
        <v>201</v>
      </c>
      <c r="C20" s="132">
        <v>3999997</v>
      </c>
      <c r="E20" s="132">
        <v>1000000</v>
      </c>
      <c r="G20" s="132">
        <v>900000</v>
      </c>
      <c r="I20" s="55">
        <v>-0.1</v>
      </c>
      <c r="K20" s="132">
        <v>3599997300000</v>
      </c>
      <c r="M20" s="21" t="s">
        <v>37</v>
      </c>
    </row>
    <row r="21" spans="1:13">
      <c r="A21" s="21" t="s">
        <v>200</v>
      </c>
      <c r="C21" s="132">
        <v>2000000</v>
      </c>
      <c r="E21" s="132">
        <v>1000000</v>
      </c>
      <c r="G21" s="132">
        <v>950508</v>
      </c>
      <c r="I21" s="55">
        <v>-4.9500000000000002E-2</v>
      </c>
      <c r="K21" s="132">
        <v>1901016000000</v>
      </c>
      <c r="M21" s="21" t="s">
        <v>37</v>
      </c>
    </row>
    <row r="22" spans="1:13">
      <c r="A22" s="21" t="s">
        <v>256</v>
      </c>
      <c r="C22" s="132">
        <v>26000000</v>
      </c>
      <c r="E22" s="132">
        <v>1000000</v>
      </c>
      <c r="G22" s="132">
        <v>931214</v>
      </c>
      <c r="I22" s="55">
        <v>-6.88E-2</v>
      </c>
      <c r="K22" s="132">
        <v>24211564000000</v>
      </c>
      <c r="M22" s="21" t="s">
        <v>37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M15"/>
  <sheetViews>
    <sheetView rightToLeft="1" view="pageBreakPreview" zoomScaleNormal="100" zoomScaleSheetLayoutView="100" workbookViewId="0">
      <selection sqref="A1:I1"/>
    </sheetView>
  </sheetViews>
  <sheetFormatPr defaultRowHeight="18.75"/>
  <cols>
    <col min="1" max="1" width="53.5703125" style="130" customWidth="1"/>
    <col min="2" max="2" width="0.85546875" style="10" customWidth="1"/>
    <col min="3" max="3" width="11.7109375" style="10" customWidth="1"/>
    <col min="4" max="4" width="0.85546875" style="10" customWidth="1"/>
    <col min="5" max="5" width="20.7109375" style="7" customWidth="1"/>
    <col min="6" max="6" width="0.85546875" style="7" customWidth="1"/>
    <col min="7" max="7" width="14.140625" style="131" bestFit="1" customWidth="1"/>
    <col min="8" max="8" width="1" style="7" customWidth="1"/>
    <col min="9" max="9" width="10.7109375" style="62" bestFit="1" customWidth="1"/>
    <col min="10" max="10" width="8.7109375" style="10" customWidth="1"/>
    <col min="11" max="11" width="28" style="93" hidden="1" customWidth="1"/>
    <col min="12" max="12" width="1.42578125" style="96" hidden="1" customWidth="1"/>
    <col min="13" max="13" width="13.42578125" style="95" hidden="1" customWidth="1"/>
    <col min="14" max="16384" width="9.140625" style="10"/>
  </cols>
  <sheetData>
    <row r="1" spans="1:13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K1" s="93">
        <v>347207400812924</v>
      </c>
      <c r="L1" s="94"/>
    </row>
    <row r="2" spans="1:13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</row>
    <row r="3" spans="1:13" ht="21">
      <c r="A3" s="161" t="str">
        <f>'صورت وضعیت'!B12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</row>
    <row r="5" spans="1:13" ht="21">
      <c r="A5" s="23" t="s">
        <v>133</v>
      </c>
      <c r="B5" s="90"/>
      <c r="C5" s="90"/>
      <c r="D5" s="90"/>
      <c r="E5" s="29"/>
      <c r="F5" s="29"/>
      <c r="G5" s="49"/>
      <c r="H5" s="29"/>
      <c r="I5" s="53"/>
    </row>
    <row r="7" spans="1:13" ht="42">
      <c r="A7" s="24" t="s">
        <v>42</v>
      </c>
      <c r="C7" s="91" t="s">
        <v>43</v>
      </c>
      <c r="E7" s="91" t="s">
        <v>38</v>
      </c>
      <c r="G7" s="50" t="s">
        <v>44</v>
      </c>
      <c r="I7" s="50" t="s">
        <v>127</v>
      </c>
    </row>
    <row r="8" spans="1:13" ht="21">
      <c r="A8" s="88"/>
      <c r="C8" s="82"/>
      <c r="E8" s="8" t="s">
        <v>118</v>
      </c>
      <c r="G8" s="44"/>
      <c r="I8" s="44"/>
      <c r="M8" s="97"/>
    </row>
    <row r="9" spans="1:13" ht="21">
      <c r="A9" s="26" t="s">
        <v>124</v>
      </c>
      <c r="B9" s="56"/>
      <c r="C9" s="2" t="s">
        <v>45</v>
      </c>
      <c r="D9" s="56"/>
      <c r="E9" s="16">
        <f>'درآمد سرمایه گذاری در سهام'!S12</f>
        <v>1635473743466</v>
      </c>
      <c r="G9" s="51">
        <f t="shared" ref="G9:G14" si="0">E9/$E$15</f>
        <v>2.9037587546115677E-2</v>
      </c>
      <c r="H9" s="41"/>
      <c r="I9" s="51">
        <f t="shared" ref="I9:I14" si="1">E9/$K$1</f>
        <v>4.7103654462342416E-3</v>
      </c>
      <c r="K9" s="93">
        <f>'درآمد سرمایه گذاری در سهام'!I12</f>
        <v>1638419497489</v>
      </c>
      <c r="M9" s="98">
        <f>K9/$K$15</f>
        <v>0.17823781899862343</v>
      </c>
    </row>
    <row r="10" spans="1:13" ht="42">
      <c r="A10" s="25" t="s">
        <v>123</v>
      </c>
      <c r="C10" s="4" t="s">
        <v>46</v>
      </c>
      <c r="E10" s="16">
        <f>'درآمد سرمایه گذاری در صندوق'!S27</f>
        <v>6245593775280</v>
      </c>
      <c r="G10" s="51">
        <f t="shared" si="0"/>
        <v>0.110889567473474</v>
      </c>
      <c r="H10" s="41"/>
      <c r="I10" s="51">
        <f t="shared" si="1"/>
        <v>1.7988077905761974E-2</v>
      </c>
      <c r="K10" s="93">
        <f>'درآمد سرمایه گذاری در صندوق'!I27</f>
        <v>2021158968497</v>
      </c>
      <c r="M10" s="98">
        <f>K10/$K$15</f>
        <v>0.21987468224500381</v>
      </c>
    </row>
    <row r="11" spans="1:13" ht="27.75" customHeight="1">
      <c r="A11" s="25" t="s">
        <v>125</v>
      </c>
      <c r="C11" s="4" t="s">
        <v>47</v>
      </c>
      <c r="E11" s="7">
        <f>'درآمد سرمایه گذاری در اوراق'!S55</f>
        <v>23578016763189</v>
      </c>
      <c r="G11" s="51">
        <f t="shared" si="0"/>
        <v>0.41862410121848387</v>
      </c>
      <c r="H11" s="41"/>
      <c r="I11" s="51">
        <f t="shared" si="1"/>
        <v>6.7907586958069713E-2</v>
      </c>
      <c r="K11" s="93">
        <f>'درآمد سرمایه گذاری در اوراق'!I55</f>
        <v>2412011119150</v>
      </c>
      <c r="M11" s="98">
        <f>K11/$K$15</f>
        <v>0.26239409500228505</v>
      </c>
    </row>
    <row r="12" spans="1:13" ht="30" customHeight="1">
      <c r="A12" s="26" t="s">
        <v>126</v>
      </c>
      <c r="C12" s="4" t="s">
        <v>48</v>
      </c>
      <c r="E12" s="7">
        <f>'درآمد سپرده و گواهی سپرده بانکی'!G11</f>
        <v>24956444415800</v>
      </c>
      <c r="G12" s="51">
        <f t="shared" si="0"/>
        <v>0.44309787452031174</v>
      </c>
      <c r="H12" s="41"/>
      <c r="I12" s="51">
        <f t="shared" si="1"/>
        <v>7.1877628061409266E-2</v>
      </c>
      <c r="K12" s="93">
        <f>'درآمد سپرده و گواهی سپرده بانکی'!C11</f>
        <v>3118699510204</v>
      </c>
      <c r="M12" s="98">
        <f>K12/$K$15</f>
        <v>0.33927220694257398</v>
      </c>
    </row>
    <row r="13" spans="1:13" ht="30" customHeight="1">
      <c r="A13" s="26" t="s">
        <v>163</v>
      </c>
      <c r="C13" s="2" t="s">
        <v>50</v>
      </c>
      <c r="E13" s="7">
        <f>'درآمد گواهی سپرده کالایی'!S11</f>
        <v>-97941056024</v>
      </c>
      <c r="G13" s="51">
        <f t="shared" si="0"/>
        <v>-1.7389285520590467E-3</v>
      </c>
      <c r="H13" s="41"/>
      <c r="I13" s="51">
        <f t="shared" si="1"/>
        <v>-2.8208228221716626E-4</v>
      </c>
      <c r="K13" s="93">
        <v>0</v>
      </c>
      <c r="M13" s="98">
        <f t="shared" ref="M13" si="2">K13/$K$15</f>
        <v>0</v>
      </c>
    </row>
    <row r="14" spans="1:13" ht="23.25" customHeight="1">
      <c r="A14" s="35" t="s">
        <v>49</v>
      </c>
      <c r="C14" s="71" t="s">
        <v>160</v>
      </c>
      <c r="E14" s="7">
        <f>'سایر درآمدها'!E11</f>
        <v>5057649281</v>
      </c>
      <c r="G14" s="51">
        <f t="shared" si="0"/>
        <v>8.9797793673744559E-5</v>
      </c>
      <c r="H14" s="41"/>
      <c r="I14" s="51">
        <f t="shared" si="1"/>
        <v>1.4566651716404717E-5</v>
      </c>
      <c r="K14" s="93">
        <f>'سایر درآمدها'!C11</f>
        <v>2033312407</v>
      </c>
      <c r="M14" s="98">
        <f>K14/$K$15</f>
        <v>2.2119681151374634E-4</v>
      </c>
    </row>
    <row r="15" spans="1:13" ht="21">
      <c r="A15" s="137" t="s">
        <v>141</v>
      </c>
      <c r="C15" s="1"/>
      <c r="E15" s="14">
        <f>SUM(E9:E14)</f>
        <v>56322645290992</v>
      </c>
      <c r="G15" s="52">
        <f>SUM(G9:G14)</f>
        <v>1</v>
      </c>
      <c r="H15" s="57"/>
      <c r="I15" s="52">
        <f>SUM(I9:I14)</f>
        <v>0.16221614274097443</v>
      </c>
      <c r="K15" s="93">
        <f>SUM(K9:K14)</f>
        <v>9192322407747</v>
      </c>
      <c r="M15" s="98">
        <f>SUM(M9:M14)</f>
        <v>1</v>
      </c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W19"/>
  <sheetViews>
    <sheetView rightToLeft="1" view="pageBreakPreview" zoomScale="95" zoomScaleNormal="100" zoomScaleSheetLayoutView="95" workbookViewId="0">
      <selection sqref="A1:U1"/>
    </sheetView>
  </sheetViews>
  <sheetFormatPr defaultRowHeight="18.75"/>
  <cols>
    <col min="1" max="1" width="26.28515625" style="10" bestFit="1" customWidth="1"/>
    <col min="2" max="2" width="0.85546875" style="10" customWidth="1"/>
    <col min="3" max="3" width="17.140625" style="7" customWidth="1"/>
    <col min="4" max="4" width="0.85546875" style="7" customWidth="1"/>
    <col min="5" max="5" width="22.140625" style="7" bestFit="1" customWidth="1"/>
    <col min="6" max="6" width="0.85546875" style="7" customWidth="1"/>
    <col min="7" max="7" width="21" style="7" bestFit="1" customWidth="1"/>
    <col min="8" max="8" width="0.85546875" style="7" customWidth="1"/>
    <col min="9" max="9" width="23.42578125" style="7" customWidth="1"/>
    <col min="10" max="10" width="0.85546875" style="7" customWidth="1"/>
    <col min="11" max="11" width="15.5703125" style="62" customWidth="1"/>
    <col min="12" max="12" width="0.85546875" style="7" customWidth="1"/>
    <col min="13" max="13" width="19.140625" style="7" bestFit="1" customWidth="1"/>
    <col min="14" max="14" width="1" style="7" customWidth="1"/>
    <col min="15" max="15" width="19.28515625" style="7" bestFit="1" customWidth="1"/>
    <col min="16" max="16" width="1.140625" style="7" customWidth="1"/>
    <col min="17" max="17" width="21.42578125" style="7" bestFit="1" customWidth="1"/>
    <col min="18" max="18" width="0.85546875" style="7" customWidth="1"/>
    <col min="19" max="19" width="22.7109375" style="7" customWidth="1"/>
    <col min="20" max="20" width="0.85546875" style="7" customWidth="1"/>
    <col min="21" max="21" width="11.5703125" style="58" customWidth="1"/>
    <col min="22" max="22" width="0.28515625" style="10" customWidth="1"/>
    <col min="23" max="23" width="21.7109375" style="10" bestFit="1" customWidth="1"/>
    <col min="24" max="24" width="9.140625" style="10"/>
    <col min="25" max="25" width="15.28515625" style="10" bestFit="1" customWidth="1"/>
    <col min="26" max="16384" width="9.140625" style="10"/>
  </cols>
  <sheetData>
    <row r="1" spans="1:23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3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3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3" ht="21">
      <c r="A5" s="170" t="s">
        <v>136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</row>
    <row r="6" spans="1:23" ht="21">
      <c r="C6" s="162" t="s">
        <v>51</v>
      </c>
      <c r="D6" s="162"/>
      <c r="E6" s="162"/>
      <c r="F6" s="162"/>
      <c r="G6" s="162"/>
      <c r="H6" s="162"/>
      <c r="I6" s="162"/>
      <c r="J6" s="162"/>
      <c r="K6" s="162"/>
      <c r="M6" s="162" t="s">
        <v>252</v>
      </c>
      <c r="N6" s="162"/>
      <c r="O6" s="162"/>
      <c r="P6" s="162"/>
      <c r="Q6" s="162"/>
      <c r="R6" s="162"/>
      <c r="S6" s="162"/>
      <c r="T6" s="162"/>
      <c r="U6" s="162"/>
    </row>
    <row r="7" spans="1:23" ht="21">
      <c r="A7" s="168" t="s">
        <v>52</v>
      </c>
      <c r="C7" s="169" t="s">
        <v>53</v>
      </c>
      <c r="D7" s="28"/>
      <c r="E7" s="169" t="s">
        <v>54</v>
      </c>
      <c r="F7" s="28"/>
      <c r="G7" s="169" t="s">
        <v>55</v>
      </c>
      <c r="H7" s="28"/>
      <c r="I7" s="171" t="s">
        <v>11</v>
      </c>
      <c r="J7" s="171"/>
      <c r="K7" s="171"/>
      <c r="M7" s="169" t="s">
        <v>53</v>
      </c>
      <c r="N7" s="28"/>
      <c r="O7" s="169" t="s">
        <v>54</v>
      </c>
      <c r="P7" s="28"/>
      <c r="Q7" s="169" t="s">
        <v>55</v>
      </c>
      <c r="R7" s="28"/>
      <c r="S7" s="171" t="s">
        <v>11</v>
      </c>
      <c r="T7" s="171"/>
      <c r="U7" s="171"/>
    </row>
    <row r="8" spans="1:23" ht="42">
      <c r="A8" s="162"/>
      <c r="C8" s="162"/>
      <c r="E8" s="162"/>
      <c r="G8" s="162"/>
      <c r="I8" s="86" t="s">
        <v>38</v>
      </c>
      <c r="J8" s="28"/>
      <c r="K8" s="43" t="s">
        <v>44</v>
      </c>
      <c r="M8" s="162"/>
      <c r="O8" s="162"/>
      <c r="Q8" s="162"/>
      <c r="S8" s="14" t="s">
        <v>38</v>
      </c>
      <c r="T8" s="28"/>
      <c r="U8" s="47" t="s">
        <v>44</v>
      </c>
    </row>
    <row r="9" spans="1:23" ht="21">
      <c r="A9" s="82"/>
      <c r="C9" s="8" t="s">
        <v>118</v>
      </c>
      <c r="E9" s="8" t="s">
        <v>118</v>
      </c>
      <c r="G9" s="8" t="s">
        <v>118</v>
      </c>
      <c r="I9" s="8" t="s">
        <v>118</v>
      </c>
      <c r="J9" s="8"/>
      <c r="K9" s="44"/>
      <c r="M9" s="8" t="s">
        <v>118</v>
      </c>
      <c r="O9" s="8" t="s">
        <v>118</v>
      </c>
      <c r="Q9" s="8" t="s">
        <v>118</v>
      </c>
      <c r="S9" s="8" t="s">
        <v>118</v>
      </c>
      <c r="T9" s="8"/>
      <c r="U9" s="48"/>
      <c r="W9" s="69"/>
    </row>
    <row r="10" spans="1:23">
      <c r="A10" s="129" t="s">
        <v>111</v>
      </c>
      <c r="B10" s="59"/>
      <c r="C10" s="13">
        <v>0</v>
      </c>
      <c r="D10" s="10"/>
      <c r="E10" s="19">
        <v>30208148637</v>
      </c>
      <c r="F10" s="19"/>
      <c r="G10" s="19">
        <v>0</v>
      </c>
      <c r="H10" s="13"/>
      <c r="I10" s="19">
        <f>C10+E10+G10</f>
        <v>30208148637</v>
      </c>
      <c r="J10" s="13"/>
      <c r="K10" s="58">
        <f>I10/درآمد!$K$15</f>
        <v>3.2862368503895731E-3</v>
      </c>
      <c r="L10" s="13"/>
      <c r="M10" s="13">
        <v>12526980848</v>
      </c>
      <c r="N10" s="13"/>
      <c r="O10" s="13">
        <v>185028347552</v>
      </c>
      <c r="Q10" s="13">
        <v>154205342584</v>
      </c>
      <c r="R10" s="7">
        <v>-146868018401</v>
      </c>
      <c r="S10" s="19">
        <f>M10+O10+Q10</f>
        <v>351760670984</v>
      </c>
      <c r="T10" s="13"/>
      <c r="U10" s="58">
        <f>S10/درآمد!E15</f>
        <v>6.2454572076048971E-3</v>
      </c>
      <c r="W10" s="69"/>
    </row>
    <row r="11" spans="1:23">
      <c r="A11" s="129" t="s">
        <v>191</v>
      </c>
      <c r="B11" s="59"/>
      <c r="C11" s="13">
        <v>0</v>
      </c>
      <c r="D11" s="10"/>
      <c r="E11" s="19">
        <v>1608211348852</v>
      </c>
      <c r="F11" s="19"/>
      <c r="G11" s="19">
        <v>0</v>
      </c>
      <c r="H11" s="13"/>
      <c r="I11" s="19">
        <f>C11+E11+G11</f>
        <v>1608211348852</v>
      </c>
      <c r="J11" s="13"/>
      <c r="K11" s="58">
        <f>I11/درآمد!$K$15</f>
        <v>0.17495158214823384</v>
      </c>
      <c r="L11" s="13"/>
      <c r="M11" s="13">
        <v>96248928739</v>
      </c>
      <c r="N11" s="13"/>
      <c r="O11" s="13">
        <v>1187464143743</v>
      </c>
      <c r="Q11" s="13">
        <v>0</v>
      </c>
      <c r="R11" s="7">
        <v>0</v>
      </c>
      <c r="S11" s="19">
        <f>M11+O11+Q11</f>
        <v>1283713072482</v>
      </c>
      <c r="T11" s="13"/>
      <c r="U11" s="58">
        <f>S11/درآمد!E15</f>
        <v>2.2792130338510779E-2</v>
      </c>
      <c r="W11" s="69"/>
    </row>
    <row r="12" spans="1:23" ht="21">
      <c r="A12" s="42" t="s">
        <v>141</v>
      </c>
      <c r="B12" s="11"/>
      <c r="C12" s="32">
        <f>SUM(C10:C11)</f>
        <v>0</v>
      </c>
      <c r="D12" s="13"/>
      <c r="E12" s="32">
        <f>SUM(E10:E11)</f>
        <v>1638419497489</v>
      </c>
      <c r="F12" s="13"/>
      <c r="G12" s="32">
        <f>SUM(G10:G11)</f>
        <v>0</v>
      </c>
      <c r="H12" s="13"/>
      <c r="I12" s="32">
        <f>SUM(I10:I11)</f>
        <v>1638419497489</v>
      </c>
      <c r="J12" s="13"/>
      <c r="K12" s="60">
        <f>SUM(K10:K11)</f>
        <v>0.1782378189986234</v>
      </c>
      <c r="L12" s="13"/>
      <c r="M12" s="32">
        <f>SUM(M10:M11)</f>
        <v>108775909587</v>
      </c>
      <c r="O12" s="32">
        <f>SUM(O10:O11)</f>
        <v>1372492491295</v>
      </c>
      <c r="P12" s="13"/>
      <c r="Q12" s="32">
        <f>SUM(Q10:Q11)</f>
        <v>154205342584</v>
      </c>
      <c r="R12" s="13"/>
      <c r="S12" s="32">
        <f>SUM(S10:S11)</f>
        <v>1635473743466</v>
      </c>
      <c r="T12" s="13"/>
      <c r="U12" s="46">
        <f>SUM(U10:U11)</f>
        <v>2.9037587546115677E-2</v>
      </c>
      <c r="W12" s="69"/>
    </row>
    <row r="13" spans="1:23">
      <c r="K13" s="61"/>
      <c r="W13" s="69"/>
    </row>
    <row r="14" spans="1:23">
      <c r="W14" s="69"/>
    </row>
    <row r="15" spans="1:23">
      <c r="U15" s="62"/>
      <c r="W15" s="69"/>
    </row>
    <row r="16" spans="1:23">
      <c r="U16" s="62"/>
      <c r="W16" s="69"/>
    </row>
    <row r="17" spans="21:21">
      <c r="U17" s="62"/>
    </row>
    <row r="18" spans="21:21">
      <c r="U18" s="62"/>
    </row>
    <row r="19" spans="21:21">
      <c r="U19" s="62"/>
    </row>
  </sheetData>
  <sortState xmlns:xlrd2="http://schemas.microsoft.com/office/spreadsheetml/2017/richdata2" ref="A9:U11">
    <sortCondition descending="1" ref="S9:S11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  <pageSetUpPr fitToPage="1"/>
  </sheetPr>
  <dimension ref="A1:Z32"/>
  <sheetViews>
    <sheetView rightToLeft="1" view="pageBreakPreview" zoomScale="98" zoomScaleNormal="100" zoomScaleSheetLayoutView="98" workbookViewId="0">
      <selection activeCell="E24" sqref="E24"/>
    </sheetView>
  </sheetViews>
  <sheetFormatPr defaultRowHeight="18.75"/>
  <cols>
    <col min="1" max="1" width="30.85546875" style="10" bestFit="1" customWidth="1"/>
    <col min="2" max="2" width="0.85546875" style="10" customWidth="1"/>
    <col min="3" max="3" width="16.28515625" style="7" bestFit="1" customWidth="1"/>
    <col min="4" max="4" width="0.85546875" style="7" customWidth="1"/>
    <col min="5" max="5" width="19.85546875" style="7" bestFit="1" customWidth="1"/>
    <col min="6" max="6" width="0.85546875" style="7" customWidth="1"/>
    <col min="7" max="7" width="17.28515625" style="7" customWidth="1"/>
    <col min="8" max="8" width="0.85546875" style="7" customWidth="1"/>
    <col min="9" max="9" width="18.28515625" style="7" bestFit="1" customWidth="1"/>
    <col min="10" max="10" width="0.85546875" style="10" customWidth="1"/>
    <col min="11" max="11" width="14.140625" style="65" bestFit="1" customWidth="1"/>
    <col min="12" max="12" width="0.85546875" style="10" customWidth="1"/>
    <col min="13" max="13" width="16.28515625" style="7" bestFit="1" customWidth="1"/>
    <col min="14" max="14" width="0.85546875" style="7" customWidth="1"/>
    <col min="15" max="15" width="20.85546875" style="7" bestFit="1" customWidth="1"/>
    <col min="16" max="16" width="0.85546875" style="7" customWidth="1"/>
    <col min="17" max="17" width="17.42578125" style="7" customWidth="1"/>
    <col min="18" max="18" width="0.85546875" style="7" customWidth="1"/>
    <col min="19" max="19" width="20.85546875" style="7" bestFit="1" customWidth="1"/>
    <col min="20" max="20" width="0.85546875" style="10" customWidth="1"/>
    <col min="21" max="21" width="12.140625" style="66" customWidth="1"/>
    <col min="22" max="22" width="0.28515625" style="10" customWidth="1"/>
    <col min="23" max="23" width="16.140625" style="10" bestFit="1" customWidth="1"/>
    <col min="24" max="24" width="21" style="10" bestFit="1" customWidth="1"/>
    <col min="25" max="16384" width="9.140625" style="10"/>
  </cols>
  <sheetData>
    <row r="1" spans="1:26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6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6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6" ht="21">
      <c r="A5" s="85" t="s">
        <v>137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</row>
    <row r="6" spans="1:26" ht="21">
      <c r="C6" s="162" t="s">
        <v>51</v>
      </c>
      <c r="D6" s="162"/>
      <c r="E6" s="162"/>
      <c r="F6" s="162"/>
      <c r="G6" s="162"/>
      <c r="H6" s="162"/>
      <c r="I6" s="162"/>
      <c r="J6" s="162"/>
      <c r="K6" s="162"/>
      <c r="M6" s="168" t="str">
        <f>'درآمد سرمایه گذاری در سهام'!M6:U6</f>
        <v>از ابتدای سال مالی تا پایان مهر 1405</v>
      </c>
      <c r="N6" s="168"/>
      <c r="O6" s="168"/>
      <c r="P6" s="168"/>
      <c r="Q6" s="168"/>
      <c r="R6" s="168"/>
      <c r="S6" s="168"/>
      <c r="T6" s="168"/>
      <c r="U6" s="168"/>
    </row>
    <row r="7" spans="1:26" ht="21.75" customHeight="1">
      <c r="A7" s="168" t="s">
        <v>14</v>
      </c>
      <c r="C7" s="169" t="s">
        <v>56</v>
      </c>
      <c r="D7" s="28"/>
      <c r="E7" s="169" t="s">
        <v>54</v>
      </c>
      <c r="F7" s="28"/>
      <c r="G7" s="169" t="s">
        <v>55</v>
      </c>
      <c r="H7" s="28"/>
      <c r="I7" s="179" t="s">
        <v>11</v>
      </c>
      <c r="J7" s="179"/>
      <c r="K7" s="179"/>
      <c r="L7" s="73"/>
      <c r="M7" s="169" t="s">
        <v>56</v>
      </c>
      <c r="N7" s="28"/>
      <c r="O7" s="169" t="s">
        <v>54</v>
      </c>
      <c r="P7" s="28"/>
      <c r="Q7" s="169" t="s">
        <v>55</v>
      </c>
      <c r="R7" s="28"/>
      <c r="S7" s="179" t="s">
        <v>11</v>
      </c>
      <c r="T7" s="179"/>
      <c r="U7" s="179"/>
      <c r="W7" s="117"/>
      <c r="X7" s="117"/>
      <c r="Y7" s="117"/>
      <c r="Z7" s="117"/>
    </row>
    <row r="8" spans="1:26" ht="33.75" customHeight="1">
      <c r="A8" s="162"/>
      <c r="C8" s="162"/>
      <c r="E8" s="162"/>
      <c r="G8" s="162"/>
      <c r="I8" s="87" t="s">
        <v>38</v>
      </c>
      <c r="J8" s="56"/>
      <c r="K8" s="157" t="s">
        <v>44</v>
      </c>
      <c r="M8" s="162"/>
      <c r="O8" s="162"/>
      <c r="Q8" s="162"/>
      <c r="S8" s="83" t="s">
        <v>38</v>
      </c>
      <c r="T8" s="56"/>
      <c r="U8" s="87" t="s">
        <v>44</v>
      </c>
      <c r="W8" s="117"/>
      <c r="X8" s="117"/>
      <c r="Y8" s="117"/>
      <c r="Z8" s="117"/>
    </row>
    <row r="9" spans="1:26" ht="21">
      <c r="A9" s="82"/>
      <c r="C9" s="8" t="s">
        <v>118</v>
      </c>
      <c r="E9" s="8" t="s">
        <v>118</v>
      </c>
      <c r="G9" s="8" t="s">
        <v>118</v>
      </c>
      <c r="I9" s="8" t="s">
        <v>118</v>
      </c>
      <c r="J9" s="56"/>
      <c r="K9" s="44"/>
      <c r="M9" s="8" t="s">
        <v>118</v>
      </c>
      <c r="O9" s="8" t="s">
        <v>118</v>
      </c>
      <c r="Q9" s="8" t="s">
        <v>118</v>
      </c>
      <c r="S9" s="8" t="s">
        <v>118</v>
      </c>
      <c r="T9" s="56"/>
      <c r="U9" s="45"/>
      <c r="W9" s="117"/>
      <c r="X9" s="117"/>
      <c r="Y9" s="117"/>
      <c r="Z9" s="117"/>
    </row>
    <row r="10" spans="1:26">
      <c r="A10" s="15" t="s">
        <v>217</v>
      </c>
      <c r="C10" s="7">
        <v>0</v>
      </c>
      <c r="E10" s="19">
        <f>-73504436483-3</f>
        <v>-73504436486</v>
      </c>
      <c r="G10" s="7">
        <v>139281016884</v>
      </c>
      <c r="I10" s="8">
        <f>C10+E10+G10</f>
        <v>65776580398</v>
      </c>
      <c r="K10" s="62">
        <f>I10/درآمد!$K$15</f>
        <v>7.155599801695986E-3</v>
      </c>
      <c r="M10" s="19">
        <v>0</v>
      </c>
      <c r="N10" s="123">
        <v>91261431706</v>
      </c>
      <c r="O10" s="19">
        <v>136923439277</v>
      </c>
      <c r="P10" s="117"/>
      <c r="Q10" s="13">
        <v>139281016884</v>
      </c>
      <c r="S10" s="19">
        <f>O10++Q10+M10</f>
        <v>276204456161</v>
      </c>
      <c r="U10" s="62">
        <f>S10/درآمد!$E$15</f>
        <v>4.903968106149569E-3</v>
      </c>
      <c r="W10" s="117"/>
      <c r="X10" s="117"/>
      <c r="Y10" s="117"/>
      <c r="Z10" s="117"/>
    </row>
    <row r="11" spans="1:26">
      <c r="A11" s="15" t="s">
        <v>165</v>
      </c>
      <c r="C11" s="7">
        <v>0</v>
      </c>
      <c r="E11" s="19">
        <v>0</v>
      </c>
      <c r="G11" s="7">
        <v>0</v>
      </c>
      <c r="I11" s="8">
        <f t="shared" ref="I11:I26" si="0">C11+E11+G11</f>
        <v>0</v>
      </c>
      <c r="K11" s="62">
        <f>I11/درآمد!$K$15</f>
        <v>0</v>
      </c>
      <c r="M11" s="19">
        <v>0</v>
      </c>
      <c r="N11" s="124">
        <v>41630878245</v>
      </c>
      <c r="O11" s="19">
        <v>0</v>
      </c>
      <c r="P11" s="117"/>
      <c r="Q11" s="13">
        <v>405103337</v>
      </c>
      <c r="S11" s="19">
        <f t="shared" ref="S11:S26" si="1">O11++Q11+M11</f>
        <v>405103337</v>
      </c>
      <c r="U11" s="62">
        <f>S11/درآمد!$E$15</f>
        <v>7.1925481288569816E-6</v>
      </c>
      <c r="W11" s="125"/>
      <c r="X11" s="117"/>
      <c r="Y11" s="117"/>
      <c r="Z11" s="117"/>
    </row>
    <row r="12" spans="1:26">
      <c r="A12" s="15" t="s">
        <v>17</v>
      </c>
      <c r="C12" s="7">
        <v>0</v>
      </c>
      <c r="E12" s="19">
        <v>171819677720</v>
      </c>
      <c r="G12" s="7">
        <v>0</v>
      </c>
      <c r="I12" s="8">
        <f t="shared" si="0"/>
        <v>171819677720</v>
      </c>
      <c r="K12" s="62">
        <f>I12/درآمد!$K$15</f>
        <v>1.8691650499029037E-2</v>
      </c>
      <c r="M12" s="19"/>
      <c r="N12" s="123"/>
      <c r="O12" s="19">
        <v>742500756137</v>
      </c>
      <c r="P12" s="117"/>
      <c r="Q12" s="13">
        <v>0</v>
      </c>
      <c r="S12" s="19">
        <f t="shared" si="1"/>
        <v>742500756137</v>
      </c>
      <c r="U12" s="62">
        <f>S12/درآمد!$E$15</f>
        <v>1.3182987984688147E-2</v>
      </c>
      <c r="W12" s="125"/>
      <c r="X12" s="117"/>
      <c r="Y12" s="117"/>
      <c r="Z12" s="117"/>
    </row>
    <row r="13" spans="1:26">
      <c r="A13" s="15" t="s">
        <v>177</v>
      </c>
      <c r="C13" s="7">
        <v>0</v>
      </c>
      <c r="E13" s="19">
        <v>87834162712</v>
      </c>
      <c r="G13" s="7">
        <v>0</v>
      </c>
      <c r="I13" s="8">
        <f t="shared" si="0"/>
        <v>87834162712</v>
      </c>
      <c r="K13" s="62">
        <f>I13/درآمد!$K$15</f>
        <v>9.5551655844856066E-3</v>
      </c>
      <c r="M13" s="19">
        <v>0</v>
      </c>
      <c r="N13" s="123">
        <v>33646035720</v>
      </c>
      <c r="O13" s="19">
        <v>309657752189</v>
      </c>
      <c r="P13" s="117"/>
      <c r="Q13" s="13">
        <v>0</v>
      </c>
      <c r="S13" s="19">
        <f t="shared" si="1"/>
        <v>309657752189</v>
      </c>
      <c r="U13" s="62">
        <f>S13/درآمد!$E$15</f>
        <v>5.4979262886028779E-3</v>
      </c>
      <c r="W13" s="125"/>
      <c r="X13" s="117"/>
      <c r="Y13" s="117"/>
      <c r="Z13" s="117"/>
    </row>
    <row r="14" spans="1:26">
      <c r="A14" s="22" t="s">
        <v>104</v>
      </c>
      <c r="C14" s="7">
        <v>0</v>
      </c>
      <c r="E14" s="19">
        <v>40260686950</v>
      </c>
      <c r="G14" s="7">
        <v>0</v>
      </c>
      <c r="I14" s="8">
        <f t="shared" si="0"/>
        <v>40260686950</v>
      </c>
      <c r="K14" s="62">
        <f>I14/درآمد!$K$15</f>
        <v>4.379816673539383E-3</v>
      </c>
      <c r="M14" s="19">
        <v>0</v>
      </c>
      <c r="N14" s="123">
        <v>0</v>
      </c>
      <c r="O14" s="19">
        <v>134846138900</v>
      </c>
      <c r="P14" s="117"/>
      <c r="Q14" s="13">
        <v>0</v>
      </c>
      <c r="S14" s="19">
        <f t="shared" si="1"/>
        <v>134846138900</v>
      </c>
      <c r="U14" s="62">
        <f>S14/درآمد!$E$15</f>
        <v>2.3941726849531818E-3</v>
      </c>
      <c r="W14" s="125"/>
      <c r="X14" s="117"/>
      <c r="Y14" s="117"/>
      <c r="Z14" s="117"/>
    </row>
    <row r="15" spans="1:26">
      <c r="A15" s="22" t="s">
        <v>166</v>
      </c>
      <c r="C15" s="7">
        <v>0</v>
      </c>
      <c r="E15" s="19">
        <v>93756780451</v>
      </c>
      <c r="G15" s="7">
        <v>0</v>
      </c>
      <c r="I15" s="8">
        <f t="shared" si="0"/>
        <v>93756780451</v>
      </c>
      <c r="K15" s="62">
        <f>I15/درآمد!$K$15</f>
        <v>1.0199466064417489E-2</v>
      </c>
      <c r="M15" s="19">
        <v>0</v>
      </c>
      <c r="N15" s="126">
        <v>-134022172033</v>
      </c>
      <c r="O15" s="19">
        <v>282884388665</v>
      </c>
      <c r="P15" s="127"/>
      <c r="Q15" s="13">
        <v>0</v>
      </c>
      <c r="S15" s="19">
        <f t="shared" si="1"/>
        <v>282884388665</v>
      </c>
      <c r="U15" s="62">
        <f>S15/درآمد!$E$15</f>
        <v>5.0225692916849437E-3</v>
      </c>
      <c r="W15" s="125"/>
      <c r="X15" s="117"/>
      <c r="Y15" s="117"/>
      <c r="Z15" s="117"/>
    </row>
    <row r="16" spans="1:26">
      <c r="A16" s="22" t="s">
        <v>100</v>
      </c>
      <c r="C16" s="7">
        <v>0</v>
      </c>
      <c r="E16" s="19">
        <v>44834752347</v>
      </c>
      <c r="G16" s="7">
        <v>0</v>
      </c>
      <c r="I16" s="8">
        <f t="shared" si="0"/>
        <v>44834752347</v>
      </c>
      <c r="K16" s="62">
        <f>I16/درآمد!$K$15</f>
        <v>4.8774129494429698E-3</v>
      </c>
      <c r="M16" s="19">
        <v>0</v>
      </c>
      <c r="N16" s="123">
        <v>-35196612274</v>
      </c>
      <c r="O16" s="19">
        <v>140641369143</v>
      </c>
      <c r="P16" s="117"/>
      <c r="Q16" s="13">
        <v>0</v>
      </c>
      <c r="S16" s="19">
        <f t="shared" si="1"/>
        <v>140641369143</v>
      </c>
      <c r="U16" s="62">
        <f>S16/درآمد!$E$15</f>
        <v>2.4970661164150534E-3</v>
      </c>
      <c r="W16" s="125"/>
      <c r="X16" s="117"/>
      <c r="Y16" s="117"/>
      <c r="Z16" s="117"/>
    </row>
    <row r="17" spans="1:26">
      <c r="A17" s="15" t="s">
        <v>105</v>
      </c>
      <c r="C17" s="7">
        <v>0</v>
      </c>
      <c r="E17" s="19">
        <v>20266592031</v>
      </c>
      <c r="G17" s="7">
        <v>0</v>
      </c>
      <c r="I17" s="8">
        <f t="shared" si="0"/>
        <v>20266592031</v>
      </c>
      <c r="K17" s="62">
        <f>I17/درآمد!$K$15</f>
        <v>2.2047303316863596E-3</v>
      </c>
      <c r="M17" s="19">
        <v>0</v>
      </c>
      <c r="N17" s="123">
        <v>-150883961890</v>
      </c>
      <c r="O17" s="19">
        <v>69917092124</v>
      </c>
      <c r="P17" s="117"/>
      <c r="Q17" s="13">
        <v>0</v>
      </c>
      <c r="S17" s="19">
        <f t="shared" si="1"/>
        <v>69917092124</v>
      </c>
      <c r="U17" s="62">
        <f>S17/درآمد!$E$15</f>
        <v>1.2413673356919234E-3</v>
      </c>
      <c r="W17" s="125"/>
      <c r="X17" s="117"/>
      <c r="Y17" s="117"/>
      <c r="Z17" s="117"/>
    </row>
    <row r="18" spans="1:26">
      <c r="A18" s="15" t="s">
        <v>156</v>
      </c>
      <c r="C18" s="7">
        <v>0</v>
      </c>
      <c r="E18" s="19">
        <v>74065108088</v>
      </c>
      <c r="G18" s="7">
        <v>0</v>
      </c>
      <c r="I18" s="8">
        <f t="shared" si="0"/>
        <v>74065108088</v>
      </c>
      <c r="K18" s="62">
        <f>I18/درآمد!$K$15</f>
        <v>8.0572791948180858E-3</v>
      </c>
      <c r="M18" s="19">
        <v>0</v>
      </c>
      <c r="N18" s="123">
        <v>-129009131532</v>
      </c>
      <c r="O18" s="19">
        <v>228734349008</v>
      </c>
      <c r="P18" s="117"/>
      <c r="Q18" s="13">
        <v>0</v>
      </c>
      <c r="S18" s="19">
        <f t="shared" si="1"/>
        <v>228734349008</v>
      </c>
      <c r="U18" s="62">
        <f>S18/درآمد!$E$15</f>
        <v>4.061143574245132E-3</v>
      </c>
      <c r="W18" s="125"/>
      <c r="X18" s="117"/>
      <c r="Y18" s="117"/>
      <c r="Z18" s="117"/>
    </row>
    <row r="19" spans="1:26">
      <c r="A19" s="15" t="s">
        <v>18</v>
      </c>
      <c r="C19" s="7">
        <v>0</v>
      </c>
      <c r="E19" s="19">
        <v>975115539117</v>
      </c>
      <c r="G19" s="7">
        <v>0</v>
      </c>
      <c r="I19" s="8">
        <f t="shared" si="0"/>
        <v>975115539117</v>
      </c>
      <c r="K19" s="62">
        <f>I19/درآمد!$K$15</f>
        <v>0.1060793448993046</v>
      </c>
      <c r="M19" s="19">
        <v>0</v>
      </c>
      <c r="N19" s="123">
        <v>14580637963</v>
      </c>
      <c r="O19" s="19">
        <v>2592842070892</v>
      </c>
      <c r="P19" s="117"/>
      <c r="Q19" s="13">
        <v>0</v>
      </c>
      <c r="S19" s="19">
        <f t="shared" si="1"/>
        <v>2592842070892</v>
      </c>
      <c r="U19" s="62">
        <f>S19/درآمد!$E$15</f>
        <v>4.6035516575900028E-2</v>
      </c>
      <c r="W19" s="125"/>
      <c r="X19" s="117"/>
      <c r="Y19" s="117"/>
      <c r="Z19" s="117"/>
    </row>
    <row r="20" spans="1:26">
      <c r="A20" s="15" t="s">
        <v>193</v>
      </c>
      <c r="C20" s="8">
        <v>0</v>
      </c>
      <c r="E20" s="8">
        <v>143957004048</v>
      </c>
      <c r="G20" s="7">
        <v>0</v>
      </c>
      <c r="I20" s="8">
        <f t="shared" si="0"/>
        <v>143957004048</v>
      </c>
      <c r="J20" s="56"/>
      <c r="K20" s="62">
        <f>I20/درآمد!$K$15</f>
        <v>1.5660569512518138E-2</v>
      </c>
      <c r="M20" s="19">
        <v>0</v>
      </c>
      <c r="O20" s="8">
        <v>465516212909</v>
      </c>
      <c r="Q20" s="7">
        <v>0</v>
      </c>
      <c r="S20" s="19">
        <f t="shared" si="1"/>
        <v>465516212909</v>
      </c>
      <c r="T20" s="56"/>
      <c r="U20" s="62">
        <f>S20/درآمد!$E$15</f>
        <v>8.2651695513217063E-3</v>
      </c>
      <c r="W20" s="125"/>
      <c r="X20" s="117"/>
      <c r="Y20" s="117"/>
      <c r="Z20" s="117"/>
    </row>
    <row r="21" spans="1:26">
      <c r="A21" s="22" t="s">
        <v>159</v>
      </c>
      <c r="C21" s="7">
        <v>0</v>
      </c>
      <c r="E21" s="19">
        <v>151194865179</v>
      </c>
      <c r="G21" s="7">
        <v>0</v>
      </c>
      <c r="I21" s="8">
        <f t="shared" si="0"/>
        <v>151194865179</v>
      </c>
      <c r="K21" s="62">
        <f>I21/درآمد!$K$15</f>
        <v>1.6447950634496646E-2</v>
      </c>
      <c r="M21" s="19">
        <v>0</v>
      </c>
      <c r="N21" s="123">
        <v>-91057103195</v>
      </c>
      <c r="O21" s="19">
        <v>483541550823</v>
      </c>
      <c r="P21" s="117"/>
      <c r="Q21" s="13">
        <v>0</v>
      </c>
      <c r="S21" s="19">
        <f t="shared" si="1"/>
        <v>483541550823</v>
      </c>
      <c r="U21" s="62">
        <f>S21/درآمد!$E$15</f>
        <v>8.5852066841813537E-3</v>
      </c>
      <c r="W21" s="125"/>
      <c r="X21" s="117"/>
      <c r="Y21" s="117"/>
      <c r="Z21" s="117"/>
    </row>
    <row r="22" spans="1:26">
      <c r="A22" s="22" t="s">
        <v>253</v>
      </c>
      <c r="C22" s="7">
        <v>0</v>
      </c>
      <c r="E22" s="19">
        <v>-5364210374</v>
      </c>
      <c r="G22" s="7">
        <v>0</v>
      </c>
      <c r="I22" s="8">
        <f t="shared" si="0"/>
        <v>-5364210374</v>
      </c>
      <c r="K22" s="62">
        <f>I22/درآمد!$K$15</f>
        <v>-5.8355333245048197E-4</v>
      </c>
      <c r="M22" s="19">
        <v>0</v>
      </c>
      <c r="N22" s="123"/>
      <c r="O22" s="19">
        <v>-5364210374</v>
      </c>
      <c r="P22" s="117"/>
      <c r="Q22" s="13">
        <v>0</v>
      </c>
      <c r="S22" s="19">
        <f t="shared" si="1"/>
        <v>-5364210374</v>
      </c>
      <c r="U22" s="62">
        <f>S22/درآمد!$E$15</f>
        <v>-9.5240739249474287E-5</v>
      </c>
      <c r="W22" s="125"/>
      <c r="X22" s="117"/>
      <c r="Y22" s="117"/>
      <c r="Z22" s="117"/>
    </row>
    <row r="23" spans="1:26">
      <c r="A23" s="15" t="s">
        <v>186</v>
      </c>
      <c r="C23" s="7">
        <v>0</v>
      </c>
      <c r="E23" s="19">
        <v>135113691033</v>
      </c>
      <c r="G23" s="7">
        <v>0</v>
      </c>
      <c r="I23" s="8">
        <f t="shared" si="0"/>
        <v>135113691033</v>
      </c>
      <c r="K23" s="62">
        <f>I23/درآمد!$K$15</f>
        <v>1.4698537000739925E-2</v>
      </c>
      <c r="M23" s="19">
        <v>0</v>
      </c>
      <c r="N23" s="123">
        <v>-484174032639</v>
      </c>
      <c r="O23" s="19">
        <v>419378314758</v>
      </c>
      <c r="P23" s="117"/>
      <c r="Q23" s="13">
        <v>0</v>
      </c>
      <c r="R23" s="10"/>
      <c r="S23" s="19">
        <f t="shared" si="1"/>
        <v>419378314758</v>
      </c>
      <c r="U23" s="62">
        <f>S23/درآمد!$E$15</f>
        <v>7.4459981876077389E-3</v>
      </c>
      <c r="W23" s="125"/>
      <c r="X23" s="117"/>
      <c r="Y23" s="117"/>
      <c r="Z23" s="117"/>
    </row>
    <row r="24" spans="1:26">
      <c r="A24" s="15" t="s">
        <v>192</v>
      </c>
      <c r="C24" s="7">
        <v>0</v>
      </c>
      <c r="E24" s="19">
        <v>-8673890825</v>
      </c>
      <c r="G24" s="7">
        <v>0</v>
      </c>
      <c r="I24" s="8">
        <f t="shared" si="0"/>
        <v>-8673890825</v>
      </c>
      <c r="K24" s="62">
        <f>I24/درآمد!$K$15</f>
        <v>-9.4360167542534388E-4</v>
      </c>
      <c r="M24" s="19">
        <v>0</v>
      </c>
      <c r="N24" s="123"/>
      <c r="O24" s="19">
        <v>62331793013</v>
      </c>
      <c r="P24" s="117"/>
      <c r="Q24" s="13">
        <v>0</v>
      </c>
      <c r="R24" s="10"/>
      <c r="S24" s="19">
        <f t="shared" si="1"/>
        <v>62331793013</v>
      </c>
      <c r="U24" s="62">
        <f>S24/درآمد!$E$15</f>
        <v>1.1066915037630358E-3</v>
      </c>
      <c r="W24" s="125"/>
      <c r="X24" s="117"/>
      <c r="Y24" s="117"/>
      <c r="Z24" s="117"/>
    </row>
    <row r="25" spans="1:26">
      <c r="A25" s="15" t="s">
        <v>232</v>
      </c>
      <c r="C25" s="7">
        <v>0</v>
      </c>
      <c r="E25" s="19">
        <v>30063573622</v>
      </c>
      <c r="G25" s="7">
        <v>0</v>
      </c>
      <c r="I25" s="8">
        <f t="shared" si="0"/>
        <v>30063573622</v>
      </c>
      <c r="K25" s="62">
        <f>I25/درآمد!$K$15</f>
        <v>3.2705090496677278E-3</v>
      </c>
      <c r="M25" s="19">
        <v>0</v>
      </c>
      <c r="N25" s="123"/>
      <c r="O25" s="19">
        <v>40418581595</v>
      </c>
      <c r="P25" s="117"/>
      <c r="Q25" s="13">
        <v>0</v>
      </c>
      <c r="R25" s="10"/>
      <c r="S25" s="19">
        <f t="shared" si="1"/>
        <v>40418581595</v>
      </c>
      <c r="U25" s="62">
        <f>S25/درآمد!$E$15</f>
        <v>7.1762576821767941E-4</v>
      </c>
      <c r="W25" s="125"/>
      <c r="X25" s="117"/>
      <c r="Y25" s="117"/>
      <c r="Z25" s="117"/>
    </row>
    <row r="26" spans="1:26">
      <c r="A26" s="15" t="s">
        <v>254</v>
      </c>
      <c r="C26" s="7">
        <v>0</v>
      </c>
      <c r="E26" s="19">
        <v>1138056000</v>
      </c>
      <c r="G26" s="7">
        <v>0</v>
      </c>
      <c r="I26" s="8">
        <f t="shared" si="0"/>
        <v>1138056000</v>
      </c>
      <c r="K26" s="62">
        <f>I26/درآمد!$K$15</f>
        <v>1.2380505703769509E-4</v>
      </c>
      <c r="M26" s="19">
        <v>0</v>
      </c>
      <c r="N26" s="123">
        <v>-93820914862</v>
      </c>
      <c r="O26" s="19">
        <v>1138056000</v>
      </c>
      <c r="P26" s="117"/>
      <c r="Q26" s="13">
        <v>0</v>
      </c>
      <c r="R26" s="10"/>
      <c r="S26" s="19">
        <f t="shared" si="1"/>
        <v>1138056000</v>
      </c>
      <c r="U26" s="62">
        <f>S26/درآمد!$E$15</f>
        <v>2.0206011172241866E-5</v>
      </c>
      <c r="W26" s="125"/>
      <c r="X26" s="117"/>
      <c r="Y26" s="117"/>
      <c r="Z26" s="117"/>
    </row>
    <row r="27" spans="1:26" ht="21">
      <c r="A27" s="42" t="s">
        <v>141</v>
      </c>
      <c r="C27" s="14">
        <f>SUM(C10:C26)</f>
        <v>0</v>
      </c>
      <c r="E27" s="14">
        <f>SUM(E10:E26)</f>
        <v>1881877951613</v>
      </c>
      <c r="G27" s="14">
        <f>SUM(G10:G26)</f>
        <v>139281016884</v>
      </c>
      <c r="I27" s="14">
        <f>SUM(I10:I26)</f>
        <v>2021158968497</v>
      </c>
      <c r="K27" s="64">
        <f>SUM(K10:K26)</f>
        <v>0.21987468224500378</v>
      </c>
      <c r="M27" s="14">
        <f>SUM(M10:M26)</f>
        <v>0</v>
      </c>
      <c r="O27" s="14">
        <f>SUM(O10:O26)</f>
        <v>6105907655059</v>
      </c>
      <c r="Q27" s="14">
        <f>SUM(Q10:Q26)</f>
        <v>139686120221</v>
      </c>
      <c r="S27" s="14">
        <f>SUM(S10:S26)</f>
        <v>6245593775280</v>
      </c>
      <c r="U27" s="46">
        <f>SUM(U10:U26)</f>
        <v>0.110889567473474</v>
      </c>
      <c r="W27" s="117"/>
      <c r="X27" s="128"/>
      <c r="Y27" s="117"/>
      <c r="Z27" s="117"/>
    </row>
    <row r="28" spans="1:26">
      <c r="W28" s="117"/>
      <c r="X28" s="117"/>
      <c r="Y28" s="117"/>
      <c r="Z28" s="117"/>
    </row>
    <row r="29" spans="1:26">
      <c r="W29" s="117"/>
      <c r="X29" s="117"/>
      <c r="Y29" s="117"/>
      <c r="Z29" s="117"/>
    </row>
    <row r="30" spans="1:26">
      <c r="I30" s="139"/>
      <c r="S30" s="139"/>
      <c r="W30" s="117"/>
      <c r="X30" s="117"/>
      <c r="Y30" s="117"/>
      <c r="Z30" s="117"/>
    </row>
    <row r="31" spans="1:26">
      <c r="I31" s="10"/>
    </row>
    <row r="32" spans="1:26">
      <c r="I32" s="10"/>
    </row>
  </sheetData>
  <sortState xmlns:xlrd2="http://schemas.microsoft.com/office/spreadsheetml/2017/richdata2" ref="A10:U26">
    <sortCondition descending="1" ref="S10:S26"/>
  </sortState>
  <mergeCells count="14">
    <mergeCell ref="A1:U1"/>
    <mergeCell ref="A2:U2"/>
    <mergeCell ref="A3:U3"/>
    <mergeCell ref="M6:U6"/>
    <mergeCell ref="C6:K6"/>
    <mergeCell ref="O7:O8"/>
    <mergeCell ref="Q7:Q8"/>
    <mergeCell ref="I7:K7"/>
    <mergeCell ref="S7:U7"/>
    <mergeCell ref="A7:A8"/>
    <mergeCell ref="C7:C8"/>
    <mergeCell ref="E7:E8"/>
    <mergeCell ref="G7:G8"/>
    <mergeCell ref="M7:M8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  <pageSetUpPr fitToPage="1"/>
  </sheetPr>
  <dimension ref="A1:U61"/>
  <sheetViews>
    <sheetView rightToLeft="1" view="pageBreakPreview" zoomScaleNormal="100" zoomScaleSheetLayoutView="100" workbookViewId="0">
      <selection activeCell="I57" sqref="I57"/>
    </sheetView>
  </sheetViews>
  <sheetFormatPr defaultRowHeight="21" customHeight="1"/>
  <cols>
    <col min="1" max="1" width="31.5703125" style="10" customWidth="1"/>
    <col min="2" max="2" width="0.85546875" style="10" customWidth="1"/>
    <col min="3" max="3" width="20.5703125" style="7" customWidth="1"/>
    <col min="4" max="4" width="0.85546875" style="7" customWidth="1"/>
    <col min="5" max="5" width="20.5703125" style="7" customWidth="1"/>
    <col min="6" max="6" width="0.85546875" style="7" customWidth="1"/>
    <col min="7" max="7" width="20.5703125" style="7" customWidth="1"/>
    <col min="8" max="8" width="0.85546875" style="7" customWidth="1"/>
    <col min="9" max="9" width="23.5703125" style="7" customWidth="1"/>
    <col min="10" max="10" width="0.85546875" style="7" customWidth="1"/>
    <col min="11" max="11" width="8.7109375" style="62" customWidth="1"/>
    <col min="12" max="12" width="0.85546875" style="7" customWidth="1"/>
    <col min="13" max="13" width="20.5703125" style="7" customWidth="1"/>
    <col min="14" max="14" width="0.85546875" style="7" customWidth="1"/>
    <col min="15" max="15" width="20.5703125" style="7" customWidth="1"/>
    <col min="16" max="16" width="0.85546875" style="7" customWidth="1"/>
    <col min="17" max="17" width="20.5703125" style="7" customWidth="1"/>
    <col min="18" max="18" width="0.85546875" style="7" customWidth="1"/>
    <col min="19" max="19" width="20.5703125" style="7" customWidth="1"/>
    <col min="20" max="20" width="0.7109375" style="10" customWidth="1"/>
    <col min="21" max="21" width="9.140625" style="65"/>
    <col min="22" max="22" width="19.140625" style="10" bestFit="1" customWidth="1"/>
    <col min="23" max="23" width="9.140625" style="10"/>
    <col min="24" max="24" width="16.42578125" style="10" bestFit="1" customWidth="1"/>
    <col min="25" max="25" width="15" style="10" bestFit="1" customWidth="1"/>
    <col min="26" max="16384" width="9.140625" style="10"/>
  </cols>
  <sheetData>
    <row r="1" spans="1:21" ht="21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21" customHeight="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1" ht="21" customHeight="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ht="15.75" customHeight="1"/>
    <row r="5" spans="1:21" ht="21" customHeight="1">
      <c r="A5" s="170" t="s">
        <v>138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</row>
    <row r="6" spans="1:21" ht="21" customHeight="1">
      <c r="C6" s="162" t="s">
        <v>51</v>
      </c>
      <c r="D6" s="162"/>
      <c r="E6" s="162"/>
      <c r="F6" s="162"/>
      <c r="G6" s="162"/>
      <c r="H6" s="162"/>
      <c r="I6" s="162"/>
      <c r="J6" s="162"/>
      <c r="K6" s="162"/>
      <c r="M6" s="162" t="str">
        <f>'درآمد سرمایه گذاری در سهام'!M6:U6</f>
        <v>از ابتدای سال مالی تا پایان مهر 1405</v>
      </c>
      <c r="N6" s="162"/>
      <c r="O6" s="162"/>
      <c r="P6" s="162"/>
      <c r="Q6" s="162"/>
      <c r="R6" s="162"/>
      <c r="S6" s="162"/>
      <c r="T6" s="162"/>
      <c r="U6" s="162"/>
    </row>
    <row r="7" spans="1:21" ht="21" customHeight="1">
      <c r="A7" s="168" t="s">
        <v>57</v>
      </c>
      <c r="C7" s="169" t="s">
        <v>58</v>
      </c>
      <c r="D7" s="28"/>
      <c r="E7" s="169" t="s">
        <v>54</v>
      </c>
      <c r="F7" s="28"/>
      <c r="G7" s="169" t="s">
        <v>55</v>
      </c>
      <c r="H7" s="28"/>
      <c r="I7" s="171" t="s">
        <v>11</v>
      </c>
      <c r="J7" s="171"/>
      <c r="K7" s="171"/>
      <c r="M7" s="169" t="s">
        <v>58</v>
      </c>
      <c r="N7" s="28"/>
      <c r="O7" s="169" t="s">
        <v>54</v>
      </c>
      <c r="P7" s="28"/>
      <c r="Q7" s="169" t="s">
        <v>55</v>
      </c>
      <c r="R7" s="28"/>
      <c r="S7" s="171" t="s">
        <v>11</v>
      </c>
      <c r="T7" s="171"/>
      <c r="U7" s="171"/>
    </row>
    <row r="8" spans="1:21" ht="63">
      <c r="A8" s="162"/>
      <c r="C8" s="162"/>
      <c r="E8" s="162"/>
      <c r="G8" s="162"/>
      <c r="I8" s="5" t="s">
        <v>38</v>
      </c>
      <c r="J8" s="63"/>
      <c r="K8" s="43" t="s">
        <v>44</v>
      </c>
      <c r="M8" s="162"/>
      <c r="O8" s="162"/>
      <c r="Q8" s="162"/>
      <c r="S8" s="5" t="s">
        <v>38</v>
      </c>
      <c r="T8" s="63"/>
      <c r="U8" s="43" t="s">
        <v>44</v>
      </c>
    </row>
    <row r="9" spans="1:21" ht="21" customHeight="1">
      <c r="A9" s="82"/>
      <c r="C9" s="8" t="s">
        <v>118</v>
      </c>
      <c r="E9" s="8" t="s">
        <v>118</v>
      </c>
      <c r="G9" s="8" t="s">
        <v>118</v>
      </c>
      <c r="I9" s="8" t="s">
        <v>118</v>
      </c>
      <c r="M9" s="8" t="s">
        <v>118</v>
      </c>
      <c r="O9" s="8" t="s">
        <v>118</v>
      </c>
      <c r="Q9" s="8" t="s">
        <v>118</v>
      </c>
      <c r="S9" s="8" t="s">
        <v>118</v>
      </c>
    </row>
    <row r="10" spans="1:21" ht="21" customHeight="1">
      <c r="A10" s="15" t="s">
        <v>196</v>
      </c>
      <c r="C10" s="13">
        <v>0</v>
      </c>
      <c r="D10" s="13"/>
      <c r="E10" s="13">
        <v>-3028812792</v>
      </c>
      <c r="F10" s="13"/>
      <c r="G10" s="13">
        <f>8463233541-11</f>
        <v>8463233530</v>
      </c>
      <c r="H10" s="13"/>
      <c r="I10" s="13">
        <f>C10+E10+G10</f>
        <v>5434420738</v>
      </c>
      <c r="J10" s="13"/>
      <c r="K10" s="61">
        <f>I10/درآمد!$K$15</f>
        <v>5.9119126777146562E-4</v>
      </c>
      <c r="L10" s="13"/>
      <c r="M10" s="13">
        <v>0</v>
      </c>
      <c r="N10" s="13"/>
      <c r="O10" s="13">
        <v>7447021681</v>
      </c>
      <c r="P10" s="13"/>
      <c r="Q10" s="13">
        <f>25319836607-9</f>
        <v>25319836598</v>
      </c>
      <c r="R10" s="13"/>
      <c r="S10" s="13">
        <f>M10+O10+Q10</f>
        <v>32766858279</v>
      </c>
      <c r="U10" s="67">
        <f>S10/درآمد!$E$15</f>
        <v>5.8177058463268927E-4</v>
      </c>
    </row>
    <row r="11" spans="1:21" ht="21" customHeight="1">
      <c r="A11" s="22" t="s">
        <v>195</v>
      </c>
      <c r="C11" s="13">
        <v>0</v>
      </c>
      <c r="D11" s="13"/>
      <c r="E11" s="13">
        <v>-6284036612</v>
      </c>
      <c r="F11" s="13"/>
      <c r="G11" s="13">
        <v>10129020944</v>
      </c>
      <c r="H11" s="13"/>
      <c r="I11" s="13">
        <f t="shared" ref="I11:I54" si="0">C11+E11+G11</f>
        <v>3844984332</v>
      </c>
      <c r="J11" s="13"/>
      <c r="K11" s="61">
        <f>I11/درآمد!$K$15</f>
        <v>4.1828214475588541E-4</v>
      </c>
      <c r="L11" s="13"/>
      <c r="M11" s="13">
        <v>0</v>
      </c>
      <c r="N11" s="13"/>
      <c r="O11" s="13">
        <v>3781569331</v>
      </c>
      <c r="P11" s="13"/>
      <c r="Q11" s="13">
        <v>18781305069</v>
      </c>
      <c r="R11" s="13"/>
      <c r="S11" s="13">
        <f t="shared" ref="S11:S52" si="1">M11+O11+Q11</f>
        <v>22562874400</v>
      </c>
      <c r="U11" s="67">
        <f>S11/درآمد!$E$15</f>
        <v>4.0060040297163754E-4</v>
      </c>
    </row>
    <row r="12" spans="1:21" ht="21" customHeight="1">
      <c r="A12" s="22" t="s">
        <v>194</v>
      </c>
      <c r="C12" s="13">
        <v>0</v>
      </c>
      <c r="D12" s="13"/>
      <c r="E12" s="13">
        <v>-10288827756</v>
      </c>
      <c r="F12" s="13"/>
      <c r="G12" s="13">
        <v>12822293838</v>
      </c>
      <c r="H12" s="13"/>
      <c r="I12" s="13">
        <f t="shared" si="0"/>
        <v>2533466082</v>
      </c>
      <c r="J12" s="13"/>
      <c r="K12" s="61">
        <f>I12/درآمد!$K$15</f>
        <v>2.7560674763375082E-4</v>
      </c>
      <c r="L12" s="13"/>
      <c r="M12" s="13">
        <v>0</v>
      </c>
      <c r="N12" s="13"/>
      <c r="O12" s="13">
        <v>0</v>
      </c>
      <c r="P12" s="13"/>
      <c r="Q12" s="13">
        <v>16162567510</v>
      </c>
      <c r="R12" s="13"/>
      <c r="S12" s="13">
        <f t="shared" si="1"/>
        <v>16162567510</v>
      </c>
      <c r="U12" s="67">
        <f>S12/درآمد!$E$15</f>
        <v>2.869639276794581E-4</v>
      </c>
    </row>
    <row r="13" spans="1:21" ht="21" customHeight="1">
      <c r="A13" s="22" t="s">
        <v>198</v>
      </c>
      <c r="C13" s="13">
        <v>0</v>
      </c>
      <c r="D13" s="13"/>
      <c r="E13" s="13">
        <v>-1510071745</v>
      </c>
      <c r="F13" s="13"/>
      <c r="G13" s="13">
        <v>4421241871</v>
      </c>
      <c r="H13" s="13"/>
      <c r="I13" s="13">
        <f t="shared" si="0"/>
        <v>2911170126</v>
      </c>
      <c r="J13" s="13"/>
      <c r="K13" s="61">
        <f>I13/درآمد!$K$15</f>
        <v>3.1669582471852354E-4</v>
      </c>
      <c r="L13" s="13"/>
      <c r="M13" s="13">
        <v>0</v>
      </c>
      <c r="N13" s="13"/>
      <c r="O13" s="13">
        <v>0</v>
      </c>
      <c r="P13" s="13"/>
      <c r="Q13" s="13">
        <v>4901041933</v>
      </c>
      <c r="R13" s="13"/>
      <c r="S13" s="13">
        <f t="shared" si="1"/>
        <v>4901041933</v>
      </c>
      <c r="U13" s="67">
        <f>S13/درآمد!$E$15</f>
        <v>8.7017254031281291E-5</v>
      </c>
    </row>
    <row r="14" spans="1:21" ht="21" customHeight="1">
      <c r="A14" s="22" t="s">
        <v>197</v>
      </c>
      <c r="C14" s="13">
        <v>0</v>
      </c>
      <c r="D14" s="13"/>
      <c r="E14" s="13">
        <v>179661765</v>
      </c>
      <c r="F14" s="13"/>
      <c r="G14" s="13">
        <v>0</v>
      </c>
      <c r="H14" s="13"/>
      <c r="I14" s="13">
        <f t="shared" si="0"/>
        <v>179661765</v>
      </c>
      <c r="J14" s="13"/>
      <c r="K14" s="61">
        <f>I14/درآمد!$K$15</f>
        <v>1.9544763230735544E-5</v>
      </c>
      <c r="L14" s="13"/>
      <c r="M14" s="13">
        <v>0</v>
      </c>
      <c r="N14" s="13"/>
      <c r="O14" s="13">
        <v>179661765</v>
      </c>
      <c r="P14" s="13"/>
      <c r="Q14" s="13">
        <v>1392161495</v>
      </c>
      <c r="R14" s="13"/>
      <c r="S14" s="13">
        <f t="shared" si="1"/>
        <v>1571823260</v>
      </c>
      <c r="U14" s="67">
        <f>S14/درآمد!$E$15</f>
        <v>2.7907482893943381E-5</v>
      </c>
    </row>
    <row r="15" spans="1:21" ht="21" customHeight="1">
      <c r="A15" s="22" t="s">
        <v>94</v>
      </c>
      <c r="C15" s="13">
        <v>0</v>
      </c>
      <c r="D15" s="13"/>
      <c r="E15" s="13">
        <v>0</v>
      </c>
      <c r="F15" s="13"/>
      <c r="G15" s="13">
        <v>0</v>
      </c>
      <c r="H15" s="13"/>
      <c r="I15" s="13">
        <f t="shared" si="0"/>
        <v>0</v>
      </c>
      <c r="J15" s="13"/>
      <c r="K15" s="61">
        <f>I15/درآمد!$K$15</f>
        <v>0</v>
      </c>
      <c r="L15" s="13"/>
      <c r="M15" s="13">
        <v>56789258937</v>
      </c>
      <c r="N15" s="13"/>
      <c r="O15" s="13">
        <v>0</v>
      </c>
      <c r="P15" s="13"/>
      <c r="Q15" s="13">
        <v>2339212500</v>
      </c>
      <c r="R15" s="13"/>
      <c r="S15" s="13">
        <f t="shared" si="1"/>
        <v>59128471437</v>
      </c>
      <c r="U15" s="67">
        <f>S15/درآمد!$E$15</f>
        <v>1.0498170164329401E-3</v>
      </c>
    </row>
    <row r="16" spans="1:21" ht="21" customHeight="1">
      <c r="A16" s="22" t="s">
        <v>93</v>
      </c>
      <c r="C16" s="13">
        <v>0</v>
      </c>
      <c r="D16" s="13"/>
      <c r="E16" s="13">
        <v>0</v>
      </c>
      <c r="F16" s="13"/>
      <c r="G16" s="13">
        <v>0</v>
      </c>
      <c r="H16" s="13"/>
      <c r="I16" s="13">
        <f t="shared" si="0"/>
        <v>0</v>
      </c>
      <c r="J16" s="13"/>
      <c r="K16" s="61">
        <f>I16/درآمد!$K$15</f>
        <v>0</v>
      </c>
      <c r="L16" s="13"/>
      <c r="M16" s="13">
        <v>26187478355</v>
      </c>
      <c r="N16" s="13"/>
      <c r="O16" s="13">
        <v>0</v>
      </c>
      <c r="P16" s="13"/>
      <c r="Q16" s="13">
        <v>1078691250</v>
      </c>
      <c r="R16" s="13"/>
      <c r="S16" s="13">
        <f t="shared" si="1"/>
        <v>27266169605</v>
      </c>
      <c r="U16" s="67">
        <f>S16/درآمد!$E$15</f>
        <v>4.8410669392619655E-4</v>
      </c>
    </row>
    <row r="17" spans="1:21" ht="21" customHeight="1">
      <c r="A17" s="15" t="s">
        <v>95</v>
      </c>
      <c r="C17" s="13">
        <v>0</v>
      </c>
      <c r="D17" s="13"/>
      <c r="E17" s="13">
        <v>0</v>
      </c>
      <c r="F17" s="13"/>
      <c r="G17" s="13">
        <v>0</v>
      </c>
      <c r="H17" s="13"/>
      <c r="I17" s="13">
        <f t="shared" si="0"/>
        <v>0</v>
      </c>
      <c r="J17" s="13"/>
      <c r="K17" s="61">
        <f>I17/درآمد!$K$15</f>
        <v>0</v>
      </c>
      <c r="L17" s="13"/>
      <c r="M17" s="13">
        <v>8527629312</v>
      </c>
      <c r="N17" s="13"/>
      <c r="O17" s="13">
        <v>0</v>
      </c>
      <c r="P17" s="13"/>
      <c r="Q17" s="13">
        <v>351262500</v>
      </c>
      <c r="R17" s="13"/>
      <c r="S17" s="13">
        <f t="shared" si="1"/>
        <v>8878891812</v>
      </c>
      <c r="U17" s="67">
        <f>S17/درآمد!$E$15</f>
        <v>1.5764337356896218E-4</v>
      </c>
    </row>
    <row r="18" spans="1:21" ht="21" customHeight="1">
      <c r="A18" s="22" t="s">
        <v>218</v>
      </c>
      <c r="C18" s="13">
        <v>0</v>
      </c>
      <c r="D18" s="13"/>
      <c r="E18" s="13">
        <v>0</v>
      </c>
      <c r="F18" s="13"/>
      <c r="G18" s="13">
        <v>0</v>
      </c>
      <c r="H18" s="13"/>
      <c r="I18" s="13">
        <f t="shared" si="0"/>
        <v>0</v>
      </c>
      <c r="J18" s="13"/>
      <c r="K18" s="61">
        <f>I18/درآمد!$K$15</f>
        <v>0</v>
      </c>
      <c r="L18" s="13"/>
      <c r="M18" s="13">
        <v>166681059044</v>
      </c>
      <c r="N18" s="13"/>
      <c r="O18" s="13">
        <v>0</v>
      </c>
      <c r="P18" s="13"/>
      <c r="Q18" s="13">
        <v>48705794605</v>
      </c>
      <c r="R18" s="13"/>
      <c r="S18" s="13">
        <f t="shared" si="1"/>
        <v>215386853649</v>
      </c>
      <c r="U18" s="67">
        <f>S18/درآمد!$E$15</f>
        <v>3.8241608244108526E-3</v>
      </c>
    </row>
    <row r="19" spans="1:21" ht="21" customHeight="1">
      <c r="A19" s="15" t="s">
        <v>150</v>
      </c>
      <c r="C19" s="13">
        <v>66859502701</v>
      </c>
      <c r="D19" s="13"/>
      <c r="E19" s="13">
        <v>140355585729</v>
      </c>
      <c r="F19" s="13"/>
      <c r="G19" s="13">
        <v>0</v>
      </c>
      <c r="H19" s="13"/>
      <c r="I19" s="13">
        <f t="shared" si="0"/>
        <v>207215088430</v>
      </c>
      <c r="J19" s="13"/>
      <c r="K19" s="61">
        <f>I19/درآمد!$K$15</f>
        <v>2.2542191106718106E-2</v>
      </c>
      <c r="L19" s="13"/>
      <c r="M19" s="13">
        <v>511531494558</v>
      </c>
      <c r="N19" s="13"/>
      <c r="O19" s="13">
        <v>172442882340</v>
      </c>
      <c r="P19" s="13"/>
      <c r="Q19" s="13">
        <v>222369021</v>
      </c>
      <c r="R19" s="13"/>
      <c r="S19" s="13">
        <f t="shared" si="1"/>
        <v>684196745919</v>
      </c>
      <c r="U19" s="67">
        <f>S19/درآمد!$E$15</f>
        <v>1.2147809151791162E-2</v>
      </c>
    </row>
    <row r="20" spans="1:21" ht="21" customHeight="1">
      <c r="A20" s="15" t="s">
        <v>170</v>
      </c>
      <c r="C20" s="13">
        <v>46510592546</v>
      </c>
      <c r="D20" s="13"/>
      <c r="E20" s="13">
        <v>4678150892</v>
      </c>
      <c r="F20" s="13"/>
      <c r="G20" s="13">
        <v>0</v>
      </c>
      <c r="H20" s="13"/>
      <c r="I20" s="13">
        <f t="shared" si="0"/>
        <v>51188743438</v>
      </c>
      <c r="J20" s="13"/>
      <c r="K20" s="61">
        <f>I20/درآمد!$K$15</f>
        <v>5.5686409992386403E-3</v>
      </c>
      <c r="L20" s="13"/>
      <c r="M20" s="13">
        <v>382486507593</v>
      </c>
      <c r="N20" s="13"/>
      <c r="O20" s="13">
        <v>24542745037</v>
      </c>
      <c r="P20" s="13"/>
      <c r="Q20" s="13">
        <v>5032037500</v>
      </c>
      <c r="R20" s="13"/>
      <c r="S20" s="13">
        <f t="shared" si="1"/>
        <v>412061290130</v>
      </c>
      <c r="U20" s="67">
        <f>S20/درآمد!$E$15</f>
        <v>7.3160855283177419E-3</v>
      </c>
    </row>
    <row r="21" spans="1:21" ht="21" customHeight="1">
      <c r="A21" s="15" t="s">
        <v>26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f t="shared" si="0"/>
        <v>0</v>
      </c>
      <c r="J21" s="13"/>
      <c r="K21" s="61">
        <f>I21/درآمد!$K$15</f>
        <v>0</v>
      </c>
      <c r="L21" s="13"/>
      <c r="M21" s="13">
        <v>48031023503</v>
      </c>
      <c r="N21" s="13"/>
      <c r="O21" s="13">
        <v>0</v>
      </c>
      <c r="P21" s="13"/>
      <c r="Q21" s="13">
        <v>33414590516</v>
      </c>
      <c r="R21" s="13"/>
      <c r="S21" s="13">
        <f t="shared" si="1"/>
        <v>81445614019</v>
      </c>
      <c r="U21" s="67">
        <f>S21/درآمد!$E$15</f>
        <v>1.4460544883538355E-3</v>
      </c>
    </row>
    <row r="22" spans="1:21" ht="21" customHeight="1">
      <c r="A22" s="15" t="s">
        <v>87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f t="shared" si="0"/>
        <v>0</v>
      </c>
      <c r="J22" s="13"/>
      <c r="K22" s="61">
        <f>I22/درآمد!$K$15</f>
        <v>0</v>
      </c>
      <c r="L22" s="13"/>
      <c r="M22" s="13">
        <v>422480351213</v>
      </c>
      <c r="N22" s="13"/>
      <c r="O22" s="13">
        <v>0</v>
      </c>
      <c r="P22" s="13"/>
      <c r="Q22" s="13">
        <v>37179166500</v>
      </c>
      <c r="R22" s="13"/>
      <c r="S22" s="13">
        <f t="shared" si="1"/>
        <v>459659517713</v>
      </c>
      <c r="U22" s="67">
        <f>S22/درآمد!$E$15</f>
        <v>8.16118481896865E-3</v>
      </c>
    </row>
    <row r="23" spans="1:21" ht="21" customHeight="1">
      <c r="A23" s="15" t="s">
        <v>199</v>
      </c>
      <c r="C23" s="13">
        <v>0</v>
      </c>
      <c r="D23" s="13"/>
      <c r="E23" s="13">
        <v>0</v>
      </c>
      <c r="F23" s="13"/>
      <c r="G23" s="13">
        <v>0</v>
      </c>
      <c r="H23" s="13"/>
      <c r="I23" s="13">
        <f t="shared" si="0"/>
        <v>0</v>
      </c>
      <c r="J23" s="13"/>
      <c r="K23" s="61">
        <f>I23/درآمد!$K$15</f>
        <v>0</v>
      </c>
      <c r="L23" s="13"/>
      <c r="M23" s="13">
        <v>2936588634</v>
      </c>
      <c r="N23" s="13"/>
      <c r="O23" s="13">
        <v>0</v>
      </c>
      <c r="P23" s="13"/>
      <c r="Q23" s="13">
        <v>1130872765</v>
      </c>
      <c r="R23" s="13"/>
      <c r="S23" s="13">
        <f t="shared" si="1"/>
        <v>4067461399</v>
      </c>
      <c r="U23" s="67">
        <f>S23/درآمد!$E$15</f>
        <v>7.221715844462533E-5</v>
      </c>
    </row>
    <row r="24" spans="1:21" ht="21" customHeight="1">
      <c r="A24" s="22" t="s">
        <v>256</v>
      </c>
      <c r="C24" s="13">
        <v>273127239983</v>
      </c>
      <c r="D24" s="13"/>
      <c r="E24" s="13">
        <v>-1801601037924</v>
      </c>
      <c r="F24" s="13"/>
      <c r="G24" s="13">
        <v>0</v>
      </c>
      <c r="H24" s="13"/>
      <c r="I24" s="13">
        <f t="shared" si="0"/>
        <v>-1528473797941</v>
      </c>
      <c r="J24" s="13"/>
      <c r="K24" s="61">
        <f>I24/درآمد!$K$15</f>
        <v>-0.16627721811115442</v>
      </c>
      <c r="L24" s="13"/>
      <c r="M24" s="13">
        <v>273127239983</v>
      </c>
      <c r="N24" s="13"/>
      <c r="O24" s="13">
        <v>-1801601037924</v>
      </c>
      <c r="P24" s="13"/>
      <c r="Q24" s="13">
        <v>0</v>
      </c>
      <c r="R24" s="13"/>
      <c r="S24" s="13">
        <f t="shared" si="1"/>
        <v>-1528473797941</v>
      </c>
      <c r="U24" s="67">
        <f>S24/درآمد!$E$15</f>
        <v>-2.7137819788898614E-2</v>
      </c>
    </row>
    <row r="25" spans="1:21" ht="21" customHeight="1">
      <c r="A25" s="15" t="s">
        <v>234</v>
      </c>
      <c r="C25" s="13">
        <v>676719958674</v>
      </c>
      <c r="D25" s="13"/>
      <c r="E25" s="13">
        <v>0</v>
      </c>
      <c r="F25" s="13"/>
      <c r="G25" s="13">
        <v>0</v>
      </c>
      <c r="H25" s="13"/>
      <c r="I25" s="13">
        <f t="shared" si="0"/>
        <v>676719958674</v>
      </c>
      <c r="J25" s="13"/>
      <c r="K25" s="61">
        <f>I25/درآمد!$K$15</f>
        <v>7.3617952967324304E-2</v>
      </c>
      <c r="L25" s="13"/>
      <c r="M25" s="13">
        <v>1869107682548</v>
      </c>
      <c r="N25" s="13"/>
      <c r="O25" s="13">
        <v>-92564256239</v>
      </c>
      <c r="P25" s="13"/>
      <c r="Q25" s="13">
        <v>0</v>
      </c>
      <c r="R25" s="13"/>
      <c r="S25" s="13">
        <f t="shared" si="1"/>
        <v>1776543426309</v>
      </c>
      <c r="U25" s="67">
        <f>S25/درآمد!$E$15</f>
        <v>3.1542258307124163E-2</v>
      </c>
    </row>
    <row r="26" spans="1:21" ht="21" customHeight="1">
      <c r="A26" s="22" t="s">
        <v>233</v>
      </c>
      <c r="C26" s="13">
        <v>116280327756</v>
      </c>
      <c r="D26" s="13"/>
      <c r="E26" s="13">
        <v>-21026281920</v>
      </c>
      <c r="F26" s="13"/>
      <c r="G26" s="13">
        <v>0</v>
      </c>
      <c r="H26" s="13"/>
      <c r="I26" s="13">
        <f t="shared" si="0"/>
        <v>95254045836</v>
      </c>
      <c r="J26" s="13"/>
      <c r="K26" s="61">
        <f>I26/درآمد!$K$15</f>
        <v>1.0362348230488835E-2</v>
      </c>
      <c r="L26" s="13"/>
      <c r="M26" s="13">
        <v>321337219151</v>
      </c>
      <c r="N26" s="13"/>
      <c r="O26" s="13">
        <v>-5694618020</v>
      </c>
      <c r="P26" s="13"/>
      <c r="Q26" s="13">
        <v>0</v>
      </c>
      <c r="R26" s="13"/>
      <c r="S26" s="13">
        <f t="shared" si="1"/>
        <v>315642601131</v>
      </c>
      <c r="U26" s="67">
        <f>S26/درآمد!$E$15</f>
        <v>5.6041863712229176E-3</v>
      </c>
    </row>
    <row r="27" spans="1:21" ht="21" customHeight="1">
      <c r="A27" s="22" t="s">
        <v>238</v>
      </c>
      <c r="C27" s="13">
        <v>376338298500</v>
      </c>
      <c r="D27" s="13"/>
      <c r="E27" s="13">
        <v>0</v>
      </c>
      <c r="F27" s="13"/>
      <c r="G27" s="13">
        <v>0</v>
      </c>
      <c r="H27" s="13"/>
      <c r="I27" s="13">
        <f t="shared" si="0"/>
        <v>376338298500</v>
      </c>
      <c r="J27" s="13"/>
      <c r="K27" s="61">
        <f>I27/درآمد!$K$15</f>
        <v>4.0940502498349483E-2</v>
      </c>
      <c r="L27" s="13"/>
      <c r="M27" s="13">
        <v>1530442413901</v>
      </c>
      <c r="N27" s="13"/>
      <c r="O27" s="13">
        <v>0</v>
      </c>
      <c r="P27" s="13"/>
      <c r="Q27" s="13">
        <v>0</v>
      </c>
      <c r="R27" s="13"/>
      <c r="S27" s="13">
        <f t="shared" si="1"/>
        <v>1530442413901</v>
      </c>
      <c r="U27" s="67">
        <f>S27/درآمد!$E$15</f>
        <v>2.7172772265825595E-2</v>
      </c>
    </row>
    <row r="28" spans="1:21" ht="21" customHeight="1">
      <c r="A28" s="15" t="s">
        <v>238</v>
      </c>
      <c r="C28" s="13">
        <v>75267659670</v>
      </c>
      <c r="D28" s="13"/>
      <c r="E28" s="13">
        <v>0</v>
      </c>
      <c r="F28" s="13"/>
      <c r="G28" s="13">
        <v>0</v>
      </c>
      <c r="H28" s="13"/>
      <c r="I28" s="13">
        <f t="shared" si="0"/>
        <v>75267659670</v>
      </c>
      <c r="J28" s="13"/>
      <c r="K28" s="61">
        <f>I28/درآمد!$K$15</f>
        <v>8.1881004964063035E-3</v>
      </c>
      <c r="L28" s="13"/>
      <c r="M28" s="13">
        <v>306088482660</v>
      </c>
      <c r="N28" s="13"/>
      <c r="O28" s="13">
        <v>0</v>
      </c>
      <c r="P28" s="13"/>
      <c r="Q28" s="13">
        <v>0</v>
      </c>
      <c r="R28" s="13"/>
      <c r="S28" s="13">
        <f t="shared" si="1"/>
        <v>306088482660</v>
      </c>
      <c r="U28" s="67">
        <f>S28/درآمد!$E$15</f>
        <v>5.4345544510309863E-3</v>
      </c>
    </row>
    <row r="29" spans="1:21" ht="21" customHeight="1">
      <c r="A29" s="15" t="s">
        <v>239</v>
      </c>
      <c r="C29" s="13">
        <v>512156195067</v>
      </c>
      <c r="D29" s="13"/>
      <c r="E29" s="13">
        <v>0</v>
      </c>
      <c r="F29" s="13"/>
      <c r="G29" s="13">
        <v>0</v>
      </c>
      <c r="H29" s="13"/>
      <c r="I29" s="13">
        <f t="shared" si="0"/>
        <v>512156195067</v>
      </c>
      <c r="J29" s="13"/>
      <c r="K29" s="61">
        <f>I29/درآمد!$K$15</f>
        <v>5.5715647509857885E-2</v>
      </c>
      <c r="L29" s="13"/>
      <c r="M29" s="13">
        <v>2938832769194</v>
      </c>
      <c r="N29" s="13"/>
      <c r="O29" s="13">
        <v>0</v>
      </c>
      <c r="P29" s="13"/>
      <c r="Q29" s="13">
        <v>0</v>
      </c>
      <c r="R29" s="13"/>
      <c r="S29" s="13">
        <f t="shared" si="1"/>
        <v>2938832769194</v>
      </c>
      <c r="U29" s="67">
        <f>S29/درآمد!$E$15</f>
        <v>5.2178528796196728E-2</v>
      </c>
    </row>
    <row r="30" spans="1:21" ht="21" customHeight="1">
      <c r="A30" s="15" t="s">
        <v>200</v>
      </c>
      <c r="C30" s="13">
        <v>57933196440</v>
      </c>
      <c r="D30" s="13"/>
      <c r="E30" s="13">
        <v>-43210491511</v>
      </c>
      <c r="F30" s="13"/>
      <c r="G30" s="13">
        <v>0</v>
      </c>
      <c r="H30" s="13"/>
      <c r="I30" s="13">
        <f t="shared" si="0"/>
        <v>14722704929</v>
      </c>
      <c r="J30" s="13"/>
      <c r="K30" s="61">
        <f>I30/درآمد!$K$15</f>
        <v>1.6016306082336895E-3</v>
      </c>
      <c r="L30" s="13"/>
      <c r="M30" s="13">
        <v>280362310460</v>
      </c>
      <c r="N30" s="13"/>
      <c r="O30" s="13">
        <v>-100017677449</v>
      </c>
      <c r="P30" s="13"/>
      <c r="Q30" s="13">
        <v>0</v>
      </c>
      <c r="R30" s="13"/>
      <c r="S30" s="13">
        <f t="shared" si="1"/>
        <v>180344633011</v>
      </c>
      <c r="U30" s="67">
        <f>S30/درآمد!$E$15</f>
        <v>3.2019915271956083E-3</v>
      </c>
    </row>
    <row r="31" spans="1:21" ht="21" customHeight="1">
      <c r="A31" s="15" t="s">
        <v>201</v>
      </c>
      <c r="C31" s="13">
        <v>115297612496</v>
      </c>
      <c r="D31" s="13"/>
      <c r="E31" s="13">
        <v>-339503040021</v>
      </c>
      <c r="F31" s="13"/>
      <c r="G31" s="13">
        <v>0</v>
      </c>
      <c r="H31" s="13"/>
      <c r="I31" s="13">
        <f t="shared" si="0"/>
        <v>-224205427525</v>
      </c>
      <c r="J31" s="13"/>
      <c r="K31" s="61">
        <f>I31/درآمد!$K$15</f>
        <v>-2.4390509555675149E-2</v>
      </c>
      <c r="L31" s="13"/>
      <c r="M31" s="13">
        <v>581868548699</v>
      </c>
      <c r="N31" s="13"/>
      <c r="O31" s="13">
        <v>-401957198531</v>
      </c>
      <c r="P31" s="13"/>
      <c r="Q31" s="13">
        <v>0</v>
      </c>
      <c r="R31" s="13"/>
      <c r="S31" s="13">
        <f t="shared" si="1"/>
        <v>179911350168</v>
      </c>
      <c r="U31" s="67">
        <f>S31/درآمد!$E$15</f>
        <v>3.1942986562240577E-3</v>
      </c>
    </row>
    <row r="32" spans="1:21" ht="21" customHeight="1">
      <c r="A32" s="22" t="s">
        <v>179</v>
      </c>
      <c r="C32" s="13">
        <v>110578721500</v>
      </c>
      <c r="D32" s="13"/>
      <c r="E32" s="13">
        <v>-184559591124</v>
      </c>
      <c r="F32" s="13"/>
      <c r="G32" s="13">
        <v>0</v>
      </c>
      <c r="H32" s="13"/>
      <c r="I32" s="13">
        <f t="shared" si="0"/>
        <v>-73980869624</v>
      </c>
      <c r="J32" s="13"/>
      <c r="K32" s="61">
        <f>I32/درآمد!$K$15</f>
        <v>-8.0481151924840285E-3</v>
      </c>
      <c r="L32" s="13"/>
      <c r="M32" s="13">
        <v>828092924101</v>
      </c>
      <c r="N32" s="13"/>
      <c r="O32" s="13">
        <v>-275030554074</v>
      </c>
      <c r="P32" s="13"/>
      <c r="Q32" s="13">
        <v>0</v>
      </c>
      <c r="R32" s="13"/>
      <c r="S32" s="13">
        <f t="shared" si="1"/>
        <v>553062370027</v>
      </c>
      <c r="U32" s="67">
        <f>S32/درآمد!$E$15</f>
        <v>9.819538254455076E-3</v>
      </c>
    </row>
    <row r="33" spans="1:21" ht="21" customHeight="1">
      <c r="A33" s="22" t="s">
        <v>180</v>
      </c>
      <c r="C33" s="13">
        <v>113078828222</v>
      </c>
      <c r="D33" s="13"/>
      <c r="E33" s="13">
        <v>-1786994392</v>
      </c>
      <c r="F33" s="13"/>
      <c r="G33" s="13">
        <v>0</v>
      </c>
      <c r="H33" s="13"/>
      <c r="I33" s="13">
        <f t="shared" si="0"/>
        <v>111291833830</v>
      </c>
      <c r="J33" s="13"/>
      <c r="K33" s="61">
        <f>I33/درآمد!$K$15</f>
        <v>1.2107042039366106E-2</v>
      </c>
      <c r="L33" s="13"/>
      <c r="M33" s="13">
        <v>1836898544793</v>
      </c>
      <c r="N33" s="13"/>
      <c r="O33" s="13">
        <v>-632674042360</v>
      </c>
      <c r="P33" s="13"/>
      <c r="Q33" s="13">
        <v>0</v>
      </c>
      <c r="R33" s="13"/>
      <c r="S33" s="13">
        <f t="shared" si="1"/>
        <v>1204224502433</v>
      </c>
      <c r="U33" s="67">
        <f>S33/درآمد!$E$15</f>
        <v>2.1380822868161672E-2</v>
      </c>
    </row>
    <row r="34" spans="1:21" ht="21" customHeight="1">
      <c r="A34" s="22" t="s">
        <v>167</v>
      </c>
      <c r="C34" s="13">
        <v>142351828520</v>
      </c>
      <c r="D34" s="13"/>
      <c r="E34" s="13">
        <v>0</v>
      </c>
      <c r="F34" s="13"/>
      <c r="G34" s="13">
        <v>0</v>
      </c>
      <c r="H34" s="13"/>
      <c r="I34" s="13">
        <f t="shared" si="0"/>
        <v>142351828520</v>
      </c>
      <c r="J34" s="13"/>
      <c r="K34" s="61">
        <f>I34/درآمد!$K$15</f>
        <v>1.5485948186502941E-2</v>
      </c>
      <c r="L34" s="13"/>
      <c r="M34" s="13">
        <v>1136599606524</v>
      </c>
      <c r="N34" s="13"/>
      <c r="O34" s="13">
        <v>0</v>
      </c>
      <c r="P34" s="13"/>
      <c r="Q34" s="13">
        <v>0</v>
      </c>
      <c r="R34" s="13"/>
      <c r="S34" s="13">
        <f t="shared" si="1"/>
        <v>1136599606524</v>
      </c>
      <c r="U34" s="67">
        <f>S34/درآمد!$E$15</f>
        <v>2.0180153127605013E-2</v>
      </c>
    </row>
    <row r="35" spans="1:21" ht="21" customHeight="1">
      <c r="A35" s="22" t="s">
        <v>168</v>
      </c>
      <c r="C35" s="13">
        <v>142372706690</v>
      </c>
      <c r="D35" s="13"/>
      <c r="E35" s="13">
        <v>131713341906</v>
      </c>
      <c r="F35" s="13"/>
      <c r="G35" s="13">
        <v>0</v>
      </c>
      <c r="H35" s="13"/>
      <c r="I35" s="13">
        <f t="shared" si="0"/>
        <v>274086048596</v>
      </c>
      <c r="J35" s="13"/>
      <c r="K35" s="61">
        <f>I35/درآمد!$K$15</f>
        <v>2.9816844583802772E-2</v>
      </c>
      <c r="L35" s="13"/>
      <c r="M35" s="13">
        <v>1150725313885</v>
      </c>
      <c r="N35" s="13"/>
      <c r="O35" s="13">
        <v>494945726843</v>
      </c>
      <c r="P35" s="13"/>
      <c r="Q35" s="13">
        <v>0</v>
      </c>
      <c r="R35" s="13"/>
      <c r="S35" s="13">
        <f t="shared" si="1"/>
        <v>1645671040728</v>
      </c>
      <c r="U35" s="67">
        <f>S35/درآمد!$E$15</f>
        <v>2.9218639007908984E-2</v>
      </c>
    </row>
    <row r="36" spans="1:21" ht="21" customHeight="1">
      <c r="A36" s="22" t="s">
        <v>236</v>
      </c>
      <c r="C36" s="13">
        <v>247131142157</v>
      </c>
      <c r="D36" s="13"/>
      <c r="E36" s="13">
        <v>95850884727</v>
      </c>
      <c r="F36" s="13"/>
      <c r="G36" s="13">
        <v>0</v>
      </c>
      <c r="H36" s="13"/>
      <c r="I36" s="13">
        <f t="shared" si="0"/>
        <v>342982026884</v>
      </c>
      <c r="J36" s="13"/>
      <c r="K36" s="61">
        <f>I36/درآمد!$K$15</f>
        <v>3.7311792566690823E-2</v>
      </c>
      <c r="L36" s="13"/>
      <c r="M36" s="13">
        <v>271554060032</v>
      </c>
      <c r="N36" s="13"/>
      <c r="O36" s="13">
        <v>89530226494</v>
      </c>
      <c r="P36" s="13"/>
      <c r="Q36" s="13">
        <v>0</v>
      </c>
      <c r="R36" s="13"/>
      <c r="S36" s="13">
        <f t="shared" si="1"/>
        <v>361084286526</v>
      </c>
      <c r="U36" s="67">
        <f>S36/درآمد!$E$15</f>
        <v>6.4109965833538405E-3</v>
      </c>
    </row>
    <row r="37" spans="1:21" ht="21" customHeight="1">
      <c r="A37" s="22" t="s">
        <v>237</v>
      </c>
      <c r="C37" s="13">
        <v>340332201000</v>
      </c>
      <c r="D37" s="13"/>
      <c r="E37" s="13">
        <v>7196085000</v>
      </c>
      <c r="F37" s="13"/>
      <c r="G37" s="13">
        <v>0</v>
      </c>
      <c r="H37" s="13"/>
      <c r="I37" s="13">
        <f t="shared" si="0"/>
        <v>347528286000</v>
      </c>
      <c r="J37" s="13"/>
      <c r="K37" s="61">
        <f>I37/درآمد!$K$15</f>
        <v>3.7806363896365741E-2</v>
      </c>
      <c r="L37" s="13"/>
      <c r="M37" s="13">
        <v>464050913400</v>
      </c>
      <c r="N37" s="13"/>
      <c r="O37" s="13">
        <v>-2389252499</v>
      </c>
      <c r="P37" s="13"/>
      <c r="Q37" s="13">
        <v>0</v>
      </c>
      <c r="R37" s="13"/>
      <c r="S37" s="13">
        <f t="shared" si="1"/>
        <v>461661660901</v>
      </c>
      <c r="U37" s="67">
        <f>S37/درآمد!$E$15</f>
        <v>8.1967325667290022E-3</v>
      </c>
    </row>
    <row r="38" spans="1:21" ht="21" customHeight="1">
      <c r="A38" s="15" t="s">
        <v>151</v>
      </c>
      <c r="C38" s="13">
        <v>85669136110</v>
      </c>
      <c r="D38" s="13"/>
      <c r="E38" s="13">
        <v>89768408592</v>
      </c>
      <c r="F38" s="13"/>
      <c r="G38" s="13">
        <v>0</v>
      </c>
      <c r="H38" s="13"/>
      <c r="I38" s="13">
        <f t="shared" si="0"/>
        <v>175437544702</v>
      </c>
      <c r="J38" s="13"/>
      <c r="K38" s="61">
        <f>I38/درآمد!$K$15</f>
        <v>1.9085225356559161E-2</v>
      </c>
      <c r="L38" s="13"/>
      <c r="M38" s="13">
        <v>735966351924</v>
      </c>
      <c r="N38" s="13"/>
      <c r="O38" s="13">
        <v>4979230271</v>
      </c>
      <c r="P38" s="13"/>
      <c r="Q38" s="13">
        <v>0</v>
      </c>
      <c r="R38" s="13"/>
      <c r="S38" s="13">
        <f t="shared" si="1"/>
        <v>740945582195</v>
      </c>
      <c r="U38" s="67">
        <f>S38/درآمد!$E$15</f>
        <v>1.3155376107902794E-2</v>
      </c>
    </row>
    <row r="39" spans="1:21" ht="21" customHeight="1">
      <c r="A39" s="15" t="s">
        <v>240</v>
      </c>
      <c r="C39" s="13">
        <v>144929178060</v>
      </c>
      <c r="D39" s="13"/>
      <c r="E39" s="13">
        <v>0</v>
      </c>
      <c r="F39" s="13"/>
      <c r="G39" s="13">
        <v>0</v>
      </c>
      <c r="H39" s="13"/>
      <c r="I39" s="13">
        <f t="shared" si="0"/>
        <v>144929178060</v>
      </c>
      <c r="J39" s="13"/>
      <c r="K39" s="61">
        <f>I39/درآمد!$K$15</f>
        <v>1.5766328859163844E-2</v>
      </c>
      <c r="L39" s="13"/>
      <c r="M39" s="13">
        <v>1121156520352</v>
      </c>
      <c r="N39" s="13"/>
      <c r="O39" s="13">
        <v>0</v>
      </c>
      <c r="P39" s="13"/>
      <c r="Q39" s="13">
        <v>0</v>
      </c>
      <c r="R39" s="13"/>
      <c r="S39" s="13">
        <f t="shared" si="1"/>
        <v>1121156520352</v>
      </c>
      <c r="U39" s="67">
        <f>S39/درآمد!$E$15</f>
        <v>1.9905963481642665E-2</v>
      </c>
    </row>
    <row r="40" spans="1:21" ht="21" customHeight="1">
      <c r="A40" s="15" t="s">
        <v>238</v>
      </c>
      <c r="C40" s="13">
        <v>145777390710</v>
      </c>
      <c r="D40" s="13"/>
      <c r="E40" s="13">
        <v>0</v>
      </c>
      <c r="F40" s="13"/>
      <c r="G40" s="13">
        <v>0</v>
      </c>
      <c r="H40" s="13"/>
      <c r="I40" s="13">
        <f t="shared" si="0"/>
        <v>145777390710</v>
      </c>
      <c r="J40" s="13"/>
      <c r="K40" s="61">
        <f>I40/درآمد!$K$15</f>
        <v>1.5858602890945536E-2</v>
      </c>
      <c r="L40" s="13"/>
      <c r="M40" s="13">
        <v>1121691081333</v>
      </c>
      <c r="N40" s="13"/>
      <c r="O40" s="13">
        <v>0</v>
      </c>
      <c r="P40" s="13"/>
      <c r="Q40" s="13">
        <v>0</v>
      </c>
      <c r="R40" s="13"/>
      <c r="S40" s="13">
        <f t="shared" si="1"/>
        <v>1121691081333</v>
      </c>
      <c r="U40" s="67">
        <f>S40/درآمد!$E$15</f>
        <v>1.9915454530549163E-2</v>
      </c>
    </row>
    <row r="41" spans="1:21" ht="21" customHeight="1">
      <c r="A41" s="22" t="s">
        <v>235</v>
      </c>
      <c r="C41" s="13">
        <v>109729652333</v>
      </c>
      <c r="D41" s="13"/>
      <c r="E41" s="13">
        <v>0</v>
      </c>
      <c r="F41" s="13"/>
      <c r="G41" s="13">
        <v>0</v>
      </c>
      <c r="H41" s="13"/>
      <c r="I41" s="13">
        <f t="shared" si="0"/>
        <v>109729652333</v>
      </c>
      <c r="J41" s="13"/>
      <c r="K41" s="61">
        <f>I41/درآمد!$K$15</f>
        <v>1.1937097880784E-2</v>
      </c>
      <c r="L41" s="13"/>
      <c r="M41" s="13">
        <v>120468382121</v>
      </c>
      <c r="N41" s="13"/>
      <c r="O41" s="13">
        <v>86865111438</v>
      </c>
      <c r="P41" s="13"/>
      <c r="Q41" s="13">
        <v>0</v>
      </c>
      <c r="R41" s="13"/>
      <c r="S41" s="13">
        <f t="shared" si="1"/>
        <v>207333493559</v>
      </c>
      <c r="U41" s="67">
        <f>S41/درآمد!$E$15</f>
        <v>3.6811746409957775E-3</v>
      </c>
    </row>
    <row r="42" spans="1:21" ht="21" customHeight="1">
      <c r="A42" s="22" t="s">
        <v>145</v>
      </c>
      <c r="C42" s="13">
        <v>59416974080</v>
      </c>
      <c r="D42" s="13"/>
      <c r="E42" s="13">
        <v>0</v>
      </c>
      <c r="F42" s="13"/>
      <c r="G42" s="13">
        <v>0</v>
      </c>
      <c r="H42" s="13"/>
      <c r="I42" s="13">
        <f t="shared" si="0"/>
        <v>59416974080</v>
      </c>
      <c r="J42" s="13"/>
      <c r="K42" s="61">
        <f>I42/درآمد!$K$15</f>
        <v>6.4637608913635626E-3</v>
      </c>
      <c r="L42" s="13"/>
      <c r="M42" s="13">
        <v>489267597119</v>
      </c>
      <c r="N42" s="13"/>
      <c r="O42" s="13">
        <v>-89551279999</v>
      </c>
      <c r="P42" s="13"/>
      <c r="Q42" s="13">
        <v>0</v>
      </c>
      <c r="R42" s="13"/>
      <c r="S42" s="13">
        <f t="shared" si="1"/>
        <v>399716317120</v>
      </c>
      <c r="U42" s="67">
        <f>S42/درآمد!$E$15</f>
        <v>7.0969024102979922E-3</v>
      </c>
    </row>
    <row r="43" spans="1:21" ht="21" customHeight="1">
      <c r="A43" s="15" t="s">
        <v>112</v>
      </c>
      <c r="C43" s="13">
        <v>56569508680</v>
      </c>
      <c r="D43" s="13"/>
      <c r="E43" s="13">
        <v>0</v>
      </c>
      <c r="F43" s="13"/>
      <c r="G43" s="13">
        <v>0</v>
      </c>
      <c r="H43" s="13"/>
      <c r="I43" s="13">
        <f t="shared" si="0"/>
        <v>56569508680</v>
      </c>
      <c r="J43" s="13"/>
      <c r="K43" s="61">
        <f>I43/درآمد!$K$15</f>
        <v>6.153995276789356E-3</v>
      </c>
      <c r="L43" s="13"/>
      <c r="M43" s="13">
        <v>444896670942</v>
      </c>
      <c r="N43" s="13"/>
      <c r="O43" s="13">
        <v>0</v>
      </c>
      <c r="P43" s="13"/>
      <c r="Q43" s="13">
        <v>0</v>
      </c>
      <c r="R43" s="13"/>
      <c r="S43" s="13">
        <f t="shared" si="1"/>
        <v>444896670942</v>
      </c>
      <c r="U43" s="67">
        <f>S43/درآمد!$E$15</f>
        <v>7.8990727201010014E-3</v>
      </c>
    </row>
    <row r="44" spans="1:21" ht="21" customHeight="1">
      <c r="A44" s="15" t="s">
        <v>106</v>
      </c>
      <c r="C44" s="13">
        <v>13000438350</v>
      </c>
      <c r="D44" s="13"/>
      <c r="E44" s="13">
        <v>0</v>
      </c>
      <c r="F44" s="13"/>
      <c r="G44" s="13">
        <v>0</v>
      </c>
      <c r="H44" s="13"/>
      <c r="I44" s="13">
        <f t="shared" si="0"/>
        <v>13000438350</v>
      </c>
      <c r="J44" s="13"/>
      <c r="K44" s="61">
        <f>I44/درآمد!$K$15</f>
        <v>1.4142713640073851E-3</v>
      </c>
      <c r="L44" s="13"/>
      <c r="M44" s="13">
        <v>108605746525</v>
      </c>
      <c r="N44" s="13"/>
      <c r="O44" s="13">
        <v>0</v>
      </c>
      <c r="P44" s="13"/>
      <c r="Q44" s="13">
        <v>0</v>
      </c>
      <c r="R44" s="13"/>
      <c r="S44" s="13">
        <f t="shared" si="1"/>
        <v>108605746525</v>
      </c>
      <c r="U44" s="67">
        <f>S44/درآمد!$E$15</f>
        <v>1.9282785097164093E-3</v>
      </c>
    </row>
    <row r="45" spans="1:21" ht="21" customHeight="1">
      <c r="A45" s="15" t="s">
        <v>107</v>
      </c>
      <c r="C45" s="13">
        <v>51595458840</v>
      </c>
      <c r="D45" s="13"/>
      <c r="E45" s="13">
        <v>12305305350</v>
      </c>
      <c r="F45" s="13"/>
      <c r="G45" s="13">
        <v>0</v>
      </c>
      <c r="H45" s="13"/>
      <c r="I45" s="13">
        <f t="shared" si="0"/>
        <v>63900764190</v>
      </c>
      <c r="J45" s="13"/>
      <c r="K45" s="61">
        <f>I45/درآمد!$K$15</f>
        <v>6.9515364404697608E-3</v>
      </c>
      <c r="L45" s="13"/>
      <c r="M45" s="13">
        <v>417703974120</v>
      </c>
      <c r="N45" s="13"/>
      <c r="O45" s="13">
        <v>185820904912</v>
      </c>
      <c r="P45" s="13"/>
      <c r="Q45" s="13">
        <v>0</v>
      </c>
      <c r="R45" s="13"/>
      <c r="S45" s="13">
        <f t="shared" si="1"/>
        <v>603524879032</v>
      </c>
      <c r="U45" s="67">
        <f>S45/درآمد!$E$15</f>
        <v>1.0715492426072629E-2</v>
      </c>
    </row>
    <row r="46" spans="1:21" ht="21" customHeight="1">
      <c r="A46" s="15" t="s">
        <v>101</v>
      </c>
      <c r="C46" s="13">
        <v>38127328680</v>
      </c>
      <c r="D46" s="13"/>
      <c r="E46" s="13">
        <v>-24128373058</v>
      </c>
      <c r="F46" s="13"/>
      <c r="G46" s="13">
        <v>0</v>
      </c>
      <c r="H46" s="13"/>
      <c r="I46" s="13">
        <f t="shared" si="0"/>
        <v>13998955622</v>
      </c>
      <c r="J46" s="13"/>
      <c r="K46" s="61">
        <f>I46/درآمد!$K$15</f>
        <v>1.5228965000403077E-3</v>
      </c>
      <c r="L46" s="13"/>
      <c r="M46" s="13">
        <v>319966178895</v>
      </c>
      <c r="N46" s="13"/>
      <c r="O46" s="13">
        <v>105341139593</v>
      </c>
      <c r="P46" s="13"/>
      <c r="Q46" s="13">
        <v>0</v>
      </c>
      <c r="R46" s="13"/>
      <c r="S46" s="13">
        <f t="shared" si="1"/>
        <v>425307318488</v>
      </c>
      <c r="U46" s="67">
        <f>S46/درآمد!$E$15</f>
        <v>7.5512667469832392E-3</v>
      </c>
    </row>
    <row r="47" spans="1:21" ht="21" customHeight="1">
      <c r="A47" s="15" t="s">
        <v>83</v>
      </c>
      <c r="C47" s="13">
        <v>42199006770</v>
      </c>
      <c r="D47" s="13"/>
      <c r="E47" s="13">
        <v>0</v>
      </c>
      <c r="F47" s="13"/>
      <c r="G47" s="13">
        <v>0</v>
      </c>
      <c r="H47" s="13"/>
      <c r="I47" s="13">
        <f t="shared" si="0"/>
        <v>42199006770</v>
      </c>
      <c r="J47" s="13"/>
      <c r="K47" s="61">
        <f>I47/درآمد!$K$15</f>
        <v>4.5906795799977602E-3</v>
      </c>
      <c r="L47" s="13"/>
      <c r="M47" s="13">
        <v>332879467006</v>
      </c>
      <c r="N47" s="13"/>
      <c r="O47" s="13">
        <v>0</v>
      </c>
      <c r="P47" s="13"/>
      <c r="Q47" s="13">
        <v>0</v>
      </c>
      <c r="R47" s="13"/>
      <c r="S47" s="13">
        <f t="shared" si="1"/>
        <v>332879467006</v>
      </c>
      <c r="U47" s="67">
        <f>S47/درآمد!$E$15</f>
        <v>5.9102243029632573E-3</v>
      </c>
    </row>
    <row r="48" spans="1:21" ht="21" customHeight="1">
      <c r="A48" s="15" t="s">
        <v>28</v>
      </c>
      <c r="C48" s="13">
        <v>12236606620</v>
      </c>
      <c r="D48" s="13"/>
      <c r="E48" s="13">
        <v>0</v>
      </c>
      <c r="F48" s="13"/>
      <c r="G48" s="13">
        <v>0</v>
      </c>
      <c r="H48" s="13"/>
      <c r="I48" s="13">
        <f t="shared" si="0"/>
        <v>12236606620</v>
      </c>
      <c r="J48" s="13"/>
      <c r="K48" s="61">
        <f>I48/درآمد!$K$15</f>
        <v>1.3311768318403816E-3</v>
      </c>
      <c r="L48" s="13"/>
      <c r="M48" s="13">
        <v>99067946081</v>
      </c>
      <c r="N48" s="13"/>
      <c r="O48" s="13">
        <v>0</v>
      </c>
      <c r="P48" s="13"/>
      <c r="Q48" s="13">
        <v>0</v>
      </c>
      <c r="R48" s="13"/>
      <c r="S48" s="13">
        <f t="shared" si="1"/>
        <v>99067946081</v>
      </c>
      <c r="U48" s="67">
        <f>S48/درآمد!$E$15</f>
        <v>1.7589363136117561E-3</v>
      </c>
    </row>
    <row r="49" spans="1:21" ht="21" customHeight="1">
      <c r="A49" s="15" t="s">
        <v>86</v>
      </c>
      <c r="C49" s="13">
        <v>40649123826</v>
      </c>
      <c r="D49" s="13"/>
      <c r="E49" s="13">
        <v>-11955764241</v>
      </c>
      <c r="F49" s="13"/>
      <c r="G49" s="13">
        <v>0</v>
      </c>
      <c r="H49" s="13"/>
      <c r="I49" s="13">
        <f t="shared" si="0"/>
        <v>28693359585</v>
      </c>
      <c r="J49" s="13"/>
      <c r="K49" s="61">
        <f>I49/درآمد!$K$15</f>
        <v>3.1214483470268775E-3</v>
      </c>
      <c r="L49" s="13"/>
      <c r="M49" s="13">
        <v>328810008202</v>
      </c>
      <c r="N49" s="13"/>
      <c r="O49" s="13">
        <v>0</v>
      </c>
      <c r="P49" s="13"/>
      <c r="Q49" s="13">
        <v>0</v>
      </c>
      <c r="R49" s="13"/>
      <c r="S49" s="13">
        <f t="shared" si="1"/>
        <v>328810008202</v>
      </c>
      <c r="U49" s="67">
        <f>S49/درآمد!$E$15</f>
        <v>5.8379716808966793E-3</v>
      </c>
    </row>
    <row r="50" spans="1:21" ht="21" customHeight="1">
      <c r="A50" s="15" t="s">
        <v>219</v>
      </c>
      <c r="C50" s="13">
        <v>0</v>
      </c>
      <c r="D50" s="13"/>
      <c r="E50" s="13">
        <v>545530497</v>
      </c>
      <c r="F50" s="13"/>
      <c r="G50" s="13">
        <v>0</v>
      </c>
      <c r="H50" s="13"/>
      <c r="I50" s="13">
        <f t="shared" ref="I50" si="2">C50+E50+G50</f>
        <v>545530497</v>
      </c>
      <c r="J50" s="13"/>
      <c r="K50" s="61">
        <f>I50/درآمد!$K$15</f>
        <v>5.9346318895456066E-5</v>
      </c>
      <c r="L50" s="13"/>
      <c r="M50" s="13">
        <v>0</v>
      </c>
      <c r="N50" s="13"/>
      <c r="O50" s="13">
        <v>1750967713</v>
      </c>
      <c r="P50" s="13"/>
      <c r="Q50" s="13">
        <v>0</v>
      </c>
      <c r="R50" s="13"/>
      <c r="S50" s="13">
        <f t="shared" ref="S50" si="3">M50+O50+Q50</f>
        <v>1750967713</v>
      </c>
      <c r="U50" s="67">
        <f>S50/درآمد!$E$15</f>
        <v>3.1088165407601018E-5</v>
      </c>
    </row>
    <row r="51" spans="1:21" ht="21" customHeight="1">
      <c r="A51" s="22" t="s">
        <v>169</v>
      </c>
      <c r="C51" s="13">
        <v>0</v>
      </c>
      <c r="D51" s="13"/>
      <c r="E51" s="13">
        <v>-3942845761</v>
      </c>
      <c r="F51" s="13"/>
      <c r="G51" s="13">
        <v>0</v>
      </c>
      <c r="H51" s="13"/>
      <c r="I51" s="13">
        <f t="shared" si="0"/>
        <v>-3942845761</v>
      </c>
      <c r="J51" s="13"/>
      <c r="K51" s="61">
        <f>I51/درآمد!$K$15</f>
        <v>-4.2892814090997219E-4</v>
      </c>
      <c r="L51" s="13"/>
      <c r="M51" s="13">
        <v>0</v>
      </c>
      <c r="N51" s="13"/>
      <c r="O51" s="13">
        <v>1951394063859</v>
      </c>
      <c r="P51" s="13"/>
      <c r="Q51" s="13">
        <v>0</v>
      </c>
      <c r="R51" s="13"/>
      <c r="S51" s="13">
        <f t="shared" si="1"/>
        <v>1951394063859</v>
      </c>
      <c r="U51" s="67">
        <f>S51/درآمد!$E$15</f>
        <v>3.4646704780592001E-2</v>
      </c>
    </row>
    <row r="52" spans="1:21" ht="21" customHeight="1">
      <c r="A52" s="22" t="s">
        <v>178</v>
      </c>
      <c r="C52" s="13">
        <v>0</v>
      </c>
      <c r="D52" s="13"/>
      <c r="E52" s="13">
        <v>135517814081</v>
      </c>
      <c r="F52" s="13"/>
      <c r="G52" s="13">
        <v>0</v>
      </c>
      <c r="H52" s="13"/>
      <c r="I52" s="13">
        <f>C52+E52+G52</f>
        <v>135517814081</v>
      </c>
      <c r="J52" s="13"/>
      <c r="K52" s="61">
        <f>I52/درآمد!$K$15</f>
        <v>1.474250010713178E-2</v>
      </c>
      <c r="L52" s="13"/>
      <c r="M52" s="13">
        <v>328872470160</v>
      </c>
      <c r="N52" s="13"/>
      <c r="O52" s="13">
        <v>981137789681</v>
      </c>
      <c r="P52" s="13"/>
      <c r="Q52" s="13">
        <v>0</v>
      </c>
      <c r="R52" s="13"/>
      <c r="S52" s="13">
        <f t="shared" si="1"/>
        <v>1310010259841</v>
      </c>
      <c r="U52" s="67">
        <f>S52/درآمد!$E$15</f>
        <v>2.3259032900049482E-2</v>
      </c>
    </row>
    <row r="53" spans="1:21" ht="21" customHeight="1">
      <c r="A53" s="22" t="s">
        <v>248</v>
      </c>
      <c r="C53" s="13">
        <v>0</v>
      </c>
      <c r="D53" s="13"/>
      <c r="E53" s="13">
        <v>0</v>
      </c>
      <c r="F53" s="13"/>
      <c r="G53" s="13">
        <v>0</v>
      </c>
      <c r="H53" s="13"/>
      <c r="I53" s="13">
        <f>C53+E53+G53</f>
        <v>0</v>
      </c>
      <c r="J53" s="13"/>
      <c r="K53" s="61">
        <f>I53/درآمد!$K$15</f>
        <v>0</v>
      </c>
      <c r="L53" s="13"/>
      <c r="M53" s="13">
        <v>1290580000000</v>
      </c>
      <c r="N53" s="13"/>
      <c r="O53" s="13">
        <v>0</v>
      </c>
      <c r="P53" s="13"/>
      <c r="Q53" s="13">
        <v>0</v>
      </c>
      <c r="R53" s="13"/>
      <c r="S53" s="13">
        <f t="shared" ref="S53" si="4">M53+O53+Q53</f>
        <v>1290580000000</v>
      </c>
      <c r="U53" s="67">
        <f>S53/درآمد!$E$15</f>
        <v>2.291405159207623E-2</v>
      </c>
    </row>
    <row r="54" spans="1:21" ht="21" customHeight="1">
      <c r="A54" s="15" t="s">
        <v>255</v>
      </c>
      <c r="C54" s="13">
        <v>0</v>
      </c>
      <c r="D54" s="13"/>
      <c r="E54" s="13">
        <v>-1345085696</v>
      </c>
      <c r="F54" s="13"/>
      <c r="G54" s="13">
        <v>0</v>
      </c>
      <c r="H54" s="13"/>
      <c r="I54" s="13">
        <f t="shared" si="0"/>
        <v>-1345085696</v>
      </c>
      <c r="J54" s="13"/>
      <c r="K54" s="61">
        <f>I54/درآمد!$K$15</f>
        <v>-1.4632707996255703E-4</v>
      </c>
      <c r="L54" s="13"/>
      <c r="M54" s="13">
        <v>0</v>
      </c>
      <c r="N54" s="13"/>
      <c r="O54" s="13">
        <v>-1345085696</v>
      </c>
      <c r="P54" s="13"/>
      <c r="Q54" s="13">
        <v>0</v>
      </c>
      <c r="R54" s="13"/>
      <c r="S54" s="13">
        <f t="shared" ref="S54" si="5">M54+O54+Q54</f>
        <v>-1345085696</v>
      </c>
      <c r="U54" s="67">
        <f>S54/درآمد!$E$15</f>
        <v>-2.3881791933787726E-5</v>
      </c>
    </row>
    <row r="55" spans="1:21" ht="21" customHeight="1">
      <c r="A55" s="42" t="s">
        <v>141</v>
      </c>
      <c r="C55" s="32">
        <f>SUM(C10:C54)</f>
        <v>4212235814981</v>
      </c>
      <c r="D55" s="13"/>
      <c r="E55" s="32">
        <f>SUM(E10:E54)</f>
        <v>-1836060486014</v>
      </c>
      <c r="F55" s="13"/>
      <c r="G55" s="32">
        <f>SUM(G10:G54)</f>
        <v>35835790183</v>
      </c>
      <c r="H55" s="13"/>
      <c r="I55" s="32">
        <f>SUM(I10:I54)</f>
        <v>2412011119150</v>
      </c>
      <c r="J55" s="13"/>
      <c r="K55" s="46">
        <f>SUM(K10:K54)</f>
        <v>0.26239409500228505</v>
      </c>
      <c r="L55" s="13"/>
      <c r="M55" s="32">
        <f>SUM(M10:M54)</f>
        <v>22674671815260</v>
      </c>
      <c r="N55" s="13"/>
      <c r="O55" s="32">
        <f>SUM(O10:O54)</f>
        <v>707334038167</v>
      </c>
      <c r="P55" s="13"/>
      <c r="Q55" s="32">
        <f>SUM(Q10:Q54)</f>
        <v>196010909762</v>
      </c>
      <c r="R55" s="13"/>
      <c r="S55" s="32">
        <f>SUM(S10:S54)</f>
        <v>23578016763189</v>
      </c>
      <c r="U55" s="46">
        <f>SUM(U10:U54)</f>
        <v>0.41862410121848376</v>
      </c>
    </row>
    <row r="57" spans="1:21" ht="21" customHeight="1">
      <c r="I57" s="139"/>
    </row>
    <row r="60" spans="1:21" ht="21" customHeight="1">
      <c r="Q60" s="80"/>
    </row>
    <row r="61" spans="1:21" ht="21" customHeight="1">
      <c r="E61" s="68"/>
      <c r="Q61" s="68"/>
    </row>
  </sheetData>
  <sortState xmlns:xlrd2="http://schemas.microsoft.com/office/spreadsheetml/2017/richdata2" ref="A9:U54">
    <sortCondition descending="1" ref="E9:E54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fitToPage="1"/>
  </sheetPr>
  <dimension ref="A1:M20"/>
  <sheetViews>
    <sheetView rightToLeft="1" view="pageBreakPreview" zoomScale="115" zoomScaleNormal="85" zoomScaleSheetLayoutView="115" workbookViewId="0">
      <selection activeCell="A11" sqref="A11"/>
    </sheetView>
  </sheetViews>
  <sheetFormatPr defaultRowHeight="18.75"/>
  <cols>
    <col min="1" max="1" width="20.140625" style="10" customWidth="1"/>
    <col min="2" max="2" width="0.85546875" style="10" customWidth="1"/>
    <col min="3" max="3" width="20.28515625" style="10" customWidth="1"/>
    <col min="4" max="4" width="0.85546875" style="10" customWidth="1"/>
    <col min="5" max="5" width="21.85546875" style="10" bestFit="1" customWidth="1"/>
    <col min="6" max="6" width="0.85546875" style="10" customWidth="1"/>
    <col min="7" max="7" width="20.28515625" style="10" customWidth="1"/>
    <col min="8" max="8" width="0.85546875" style="10" customWidth="1"/>
    <col min="9" max="9" width="14.7109375" style="10" customWidth="1"/>
    <col min="10" max="10" width="1.140625" style="10" customWidth="1"/>
    <col min="11" max="11" width="21.7109375" style="10" bestFit="1" customWidth="1"/>
    <col min="12" max="12" width="23.28515625" style="10" bestFit="1" customWidth="1"/>
    <col min="13" max="13" width="15" style="10" bestFit="1" customWidth="1"/>
    <col min="14" max="16384" width="9.140625" style="10"/>
  </cols>
  <sheetData>
    <row r="1" spans="1:13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</row>
    <row r="2" spans="1:13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</row>
    <row r="3" spans="1:13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</row>
    <row r="5" spans="1:13" ht="21">
      <c r="A5" s="170" t="s">
        <v>140</v>
      </c>
      <c r="B5" s="170"/>
      <c r="C5" s="170"/>
      <c r="D5" s="170"/>
      <c r="E5" s="170"/>
      <c r="F5" s="170"/>
      <c r="G5" s="170"/>
      <c r="H5" s="170"/>
      <c r="I5" s="170"/>
    </row>
    <row r="6" spans="1:13" ht="21">
      <c r="C6" s="162" t="s">
        <v>51</v>
      </c>
      <c r="D6" s="162"/>
      <c r="E6" s="162"/>
      <c r="G6" s="162" t="s">
        <v>252</v>
      </c>
      <c r="H6" s="162"/>
      <c r="I6" s="162"/>
    </row>
    <row r="7" spans="1:13" ht="42">
      <c r="A7" s="83" t="s">
        <v>64</v>
      </c>
      <c r="C7" s="5" t="s">
        <v>65</v>
      </c>
      <c r="D7" s="63"/>
      <c r="E7" s="5" t="s">
        <v>44</v>
      </c>
      <c r="G7" s="5" t="s">
        <v>65</v>
      </c>
      <c r="H7" s="63"/>
      <c r="I7" s="12" t="s">
        <v>44</v>
      </c>
    </row>
    <row r="8" spans="1:13" ht="21">
      <c r="A8" s="82"/>
      <c r="C8" s="8" t="s">
        <v>118</v>
      </c>
      <c r="D8" s="56"/>
      <c r="E8" s="88"/>
      <c r="G8" s="8" t="s">
        <v>118</v>
      </c>
      <c r="H8" s="56"/>
      <c r="I8" s="88"/>
    </row>
    <row r="9" spans="1:13">
      <c r="A9" s="19" t="s">
        <v>119</v>
      </c>
      <c r="C9" s="13">
        <f>'سود سپرده بانکی'!G9</f>
        <v>2803129701991</v>
      </c>
      <c r="D9" s="13"/>
      <c r="E9" s="57">
        <f>C9/درآمد!$K$15</f>
        <v>0.30494249196792866</v>
      </c>
      <c r="F9" s="13"/>
      <c r="G9" s="13">
        <f>'سود سپرده بانکی'!M9</f>
        <v>23885449621302</v>
      </c>
      <c r="H9" s="13"/>
      <c r="I9" s="57">
        <f>G9/درآمد!$E$15</f>
        <v>0.42408252485119224</v>
      </c>
      <c r="K9" s="11"/>
      <c r="L9" s="11"/>
      <c r="M9" s="11"/>
    </row>
    <row r="10" spans="1:13">
      <c r="A10" s="118" t="s">
        <v>225</v>
      </c>
      <c r="C10" s="13">
        <v>315569808213</v>
      </c>
      <c r="D10" s="13"/>
      <c r="E10" s="57">
        <f>C10/درآمد!$K$15</f>
        <v>3.4329714974645327E-2</v>
      </c>
      <c r="F10" s="13"/>
      <c r="G10" s="13">
        <v>1070994794498</v>
      </c>
      <c r="H10" s="13"/>
      <c r="I10" s="57">
        <f>G10/درآمد!$E$15</f>
        <v>1.9015349669119507E-2</v>
      </c>
      <c r="K10" s="11"/>
      <c r="L10" s="11"/>
      <c r="M10" s="11"/>
    </row>
    <row r="11" spans="1:13" s="119" customFormat="1" ht="21">
      <c r="A11" s="137" t="s">
        <v>141</v>
      </c>
      <c r="C11" s="36">
        <f>SUM(C9:C10)</f>
        <v>3118699510204</v>
      </c>
      <c r="D11" s="17"/>
      <c r="E11" s="37">
        <f>SUM(E9:E10)</f>
        <v>0.33927220694257398</v>
      </c>
      <c r="F11" s="17"/>
      <c r="G11" s="36">
        <f>SUM(G9:G10)</f>
        <v>24956444415800</v>
      </c>
      <c r="H11" s="17"/>
      <c r="I11" s="37">
        <f>SUM(I9:I10)</f>
        <v>0.44309787452031174</v>
      </c>
      <c r="K11" s="120"/>
      <c r="L11" s="120"/>
      <c r="M11" s="120"/>
    </row>
    <row r="14" spans="1:13">
      <c r="G14" s="158"/>
    </row>
    <row r="19" spans="3:7">
      <c r="C19" s="121"/>
    </row>
    <row r="20" spans="3:7">
      <c r="G20" s="121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3C00-0C20-4432-9067-4540C3DCA53B}">
  <sheetPr>
    <tabColor theme="9"/>
  </sheetPr>
  <dimension ref="A1:W18"/>
  <sheetViews>
    <sheetView rightToLeft="1" view="pageBreakPreview" zoomScaleNormal="100" zoomScaleSheetLayoutView="100" workbookViewId="0">
      <selection activeCell="I21" sqref="I21"/>
    </sheetView>
  </sheetViews>
  <sheetFormatPr defaultRowHeight="18.75"/>
  <cols>
    <col min="1" max="1" width="26.28515625" style="10" bestFit="1" customWidth="1"/>
    <col min="2" max="2" width="0.85546875" style="10" customWidth="1"/>
    <col min="3" max="3" width="17.140625" style="7" customWidth="1"/>
    <col min="4" max="4" width="0.85546875" style="7" customWidth="1"/>
    <col min="5" max="5" width="22.140625" style="7" bestFit="1" customWidth="1"/>
    <col min="6" max="6" width="0.85546875" style="7" customWidth="1"/>
    <col min="7" max="7" width="21" style="7" bestFit="1" customWidth="1"/>
    <col min="8" max="8" width="0.85546875" style="7" customWidth="1"/>
    <col min="9" max="9" width="23.42578125" style="7" customWidth="1"/>
    <col min="10" max="10" width="0.85546875" style="7" customWidth="1"/>
    <col min="11" max="11" width="15.5703125" style="62" customWidth="1"/>
    <col min="12" max="12" width="0.85546875" style="7" customWidth="1"/>
    <col min="13" max="13" width="19.140625" style="7" bestFit="1" customWidth="1"/>
    <col min="14" max="14" width="1" style="7" customWidth="1"/>
    <col min="15" max="15" width="19.28515625" style="7" bestFit="1" customWidth="1"/>
    <col min="16" max="16" width="1.140625" style="7" customWidth="1"/>
    <col min="17" max="17" width="21.42578125" style="7" bestFit="1" customWidth="1"/>
    <col min="18" max="18" width="0.85546875" style="7" customWidth="1"/>
    <col min="19" max="19" width="22.7109375" style="7" customWidth="1"/>
    <col min="20" max="20" width="0.85546875" style="7" customWidth="1"/>
    <col min="21" max="21" width="11.5703125" style="58" customWidth="1"/>
    <col min="22" max="22" width="0.28515625" style="10" customWidth="1"/>
    <col min="23" max="23" width="21.7109375" style="10" bestFit="1" customWidth="1"/>
    <col min="24" max="24" width="9.140625" style="10"/>
    <col min="25" max="25" width="15.28515625" style="10" bestFit="1" customWidth="1"/>
    <col min="26" max="16384" width="9.140625" style="10"/>
  </cols>
  <sheetData>
    <row r="1" spans="1:23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3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3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3" ht="21">
      <c r="A5" s="170" t="s">
        <v>162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</row>
    <row r="6" spans="1:23" ht="21">
      <c r="C6" s="162" t="s">
        <v>51</v>
      </c>
      <c r="D6" s="162"/>
      <c r="E6" s="162"/>
      <c r="F6" s="162"/>
      <c r="G6" s="162"/>
      <c r="H6" s="162"/>
      <c r="I6" s="162"/>
      <c r="J6" s="162"/>
      <c r="K6" s="162"/>
      <c r="M6" s="162" t="s">
        <v>252</v>
      </c>
      <c r="N6" s="162"/>
      <c r="O6" s="162"/>
      <c r="P6" s="162"/>
      <c r="Q6" s="162"/>
      <c r="R6" s="162"/>
      <c r="S6" s="162"/>
      <c r="T6" s="162"/>
      <c r="U6" s="162"/>
    </row>
    <row r="7" spans="1:23" ht="21">
      <c r="A7" s="161" t="s">
        <v>52</v>
      </c>
      <c r="C7" s="169" t="s">
        <v>53</v>
      </c>
      <c r="D7" s="28"/>
      <c r="E7" s="169" t="s">
        <v>54</v>
      </c>
      <c r="F7" s="28"/>
      <c r="G7" s="169" t="s">
        <v>55</v>
      </c>
      <c r="H7" s="28"/>
      <c r="I7" s="171" t="s">
        <v>11</v>
      </c>
      <c r="J7" s="171"/>
      <c r="K7" s="171"/>
      <c r="M7" s="169" t="s">
        <v>53</v>
      </c>
      <c r="N7" s="28"/>
      <c r="O7" s="169" t="s">
        <v>54</v>
      </c>
      <c r="P7" s="28"/>
      <c r="Q7" s="169" t="s">
        <v>55</v>
      </c>
      <c r="R7" s="28"/>
      <c r="S7" s="171" t="s">
        <v>11</v>
      </c>
      <c r="T7" s="171"/>
      <c r="U7" s="171"/>
    </row>
    <row r="8" spans="1:23" ht="42">
      <c r="A8" s="162"/>
      <c r="C8" s="162"/>
      <c r="E8" s="162"/>
      <c r="G8" s="162"/>
      <c r="I8" s="86" t="s">
        <v>38</v>
      </c>
      <c r="J8" s="28"/>
      <c r="K8" s="43" t="s">
        <v>44</v>
      </c>
      <c r="M8" s="162"/>
      <c r="O8" s="162"/>
      <c r="Q8" s="162"/>
      <c r="S8" s="14" t="s">
        <v>38</v>
      </c>
      <c r="T8" s="28"/>
      <c r="U8" s="47" t="s">
        <v>44</v>
      </c>
    </row>
    <row r="9" spans="1:23" ht="21">
      <c r="A9" s="80"/>
      <c r="C9" s="7" t="s">
        <v>118</v>
      </c>
      <c r="E9" s="7" t="s">
        <v>118</v>
      </c>
      <c r="G9" s="7" t="s">
        <v>118</v>
      </c>
      <c r="I9" s="7" t="s">
        <v>118</v>
      </c>
      <c r="K9" s="115"/>
      <c r="M9" s="7" t="s">
        <v>118</v>
      </c>
      <c r="O9" s="7" t="s">
        <v>118</v>
      </c>
      <c r="Q9" s="7" t="s">
        <v>118</v>
      </c>
      <c r="S9" s="7" t="s">
        <v>118</v>
      </c>
      <c r="U9" s="48"/>
      <c r="W9" s="69"/>
    </row>
    <row r="10" spans="1:23">
      <c r="A10" s="116" t="s">
        <v>158</v>
      </c>
      <c r="B10" s="59"/>
      <c r="C10" s="19">
        <v>0</v>
      </c>
      <c r="D10" s="19"/>
      <c r="E10" s="19">
        <v>0</v>
      </c>
      <c r="G10" s="13">
        <v>0</v>
      </c>
      <c r="H10" s="13"/>
      <c r="I10" s="19">
        <f>C10+E10+G10</f>
        <v>0</v>
      </c>
      <c r="J10" s="13"/>
      <c r="K10" s="58">
        <f>I10/[1]درآمد!$K$15</f>
        <v>0</v>
      </c>
      <c r="L10" s="13"/>
      <c r="M10" s="13">
        <v>0</v>
      </c>
      <c r="N10" s="13"/>
      <c r="O10" s="13">
        <v>0</v>
      </c>
      <c r="Q10" s="19">
        <v>-97941056024</v>
      </c>
      <c r="S10" s="19">
        <v>-97941056024</v>
      </c>
      <c r="T10" s="13"/>
      <c r="U10" s="58">
        <f>S10/درآمد!E15</f>
        <v>-1.7389285520590467E-3</v>
      </c>
      <c r="W10" s="69"/>
    </row>
    <row r="11" spans="1:23" ht="21">
      <c r="A11" s="42" t="s">
        <v>141</v>
      </c>
      <c r="B11" s="11"/>
      <c r="C11" s="32">
        <f>SUM(C10:C10)</f>
        <v>0</v>
      </c>
      <c r="D11" s="13"/>
      <c r="E11" s="32">
        <f>SUM(E10:E10)</f>
        <v>0</v>
      </c>
      <c r="F11" s="13"/>
      <c r="G11" s="32">
        <f>SUM(G10:G10)</f>
        <v>0</v>
      </c>
      <c r="H11" s="13"/>
      <c r="I11" s="32">
        <f>SUM(I10:I10)</f>
        <v>0</v>
      </c>
      <c r="J11" s="13"/>
      <c r="K11" s="60">
        <f>SUM(K10:K10)</f>
        <v>0</v>
      </c>
      <c r="L11" s="13"/>
      <c r="M11" s="32">
        <f>SUM(M10:M10)</f>
        <v>0</v>
      </c>
      <c r="O11" s="32">
        <f>SUM(O10:O10)</f>
        <v>0</v>
      </c>
      <c r="P11" s="13"/>
      <c r="Q11" s="32">
        <f>SUM(Q10:Q10)</f>
        <v>-97941056024</v>
      </c>
      <c r="R11" s="13"/>
      <c r="S11" s="32">
        <f>SUM(S10:S10)</f>
        <v>-97941056024</v>
      </c>
      <c r="T11" s="13"/>
      <c r="U11" s="46">
        <f>SUM(U10:U10)</f>
        <v>-1.7389285520590467E-3</v>
      </c>
      <c r="W11" s="69"/>
    </row>
    <row r="12" spans="1:23">
      <c r="K12" s="61"/>
      <c r="W12" s="69"/>
    </row>
    <row r="13" spans="1:23">
      <c r="W13" s="69"/>
    </row>
    <row r="14" spans="1:23">
      <c r="Q14" s="117"/>
      <c r="S14" s="79"/>
      <c r="U14" s="62"/>
      <c r="W14" s="69"/>
    </row>
    <row r="15" spans="1:23">
      <c r="U15" s="62"/>
      <c r="W15" s="69"/>
    </row>
    <row r="16" spans="1:23">
      <c r="U16" s="62"/>
    </row>
    <row r="17" spans="21:21">
      <c r="U17" s="62"/>
    </row>
    <row r="18" spans="21:21">
      <c r="U18" s="62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fitToPage="1"/>
  </sheetPr>
  <dimension ref="A1:E11"/>
  <sheetViews>
    <sheetView rightToLeft="1" view="pageBreakPreview" zoomScale="145" zoomScaleNormal="100" zoomScaleSheetLayoutView="145" workbookViewId="0">
      <selection sqref="A1:E1"/>
    </sheetView>
  </sheetViews>
  <sheetFormatPr defaultColWidth="14.140625" defaultRowHeight="21.75" customHeight="1"/>
  <cols>
    <col min="1" max="1" width="20.140625" style="10" customWidth="1"/>
    <col min="2" max="2" width="0.85546875" style="10" customWidth="1"/>
    <col min="3" max="3" width="16.42578125" style="10" customWidth="1"/>
    <col min="4" max="4" width="0.85546875" style="10" customWidth="1"/>
    <col min="5" max="5" width="16.42578125" style="10" customWidth="1"/>
    <col min="6" max="16384" width="14.140625" style="10"/>
  </cols>
  <sheetData>
    <row r="1" spans="1:5" ht="21.75" customHeight="1">
      <c r="A1" s="161" t="s">
        <v>0</v>
      </c>
      <c r="B1" s="161"/>
      <c r="C1" s="161"/>
      <c r="D1" s="161"/>
      <c r="E1" s="161"/>
    </row>
    <row r="2" spans="1:5" ht="21.75" customHeight="1">
      <c r="A2" s="161" t="s">
        <v>41</v>
      </c>
      <c r="B2" s="161"/>
      <c r="C2" s="161"/>
      <c r="D2" s="161"/>
      <c r="E2" s="161"/>
    </row>
    <row r="3" spans="1:5" ht="21.75" customHeight="1">
      <c r="A3" s="161" t="str">
        <f>سهام!A3</f>
        <v>برای ماه منتهی به 1405/07/30</v>
      </c>
      <c r="B3" s="161"/>
      <c r="C3" s="161"/>
      <c r="D3" s="161"/>
      <c r="E3" s="161"/>
    </row>
    <row r="5" spans="1:5" ht="21.75" customHeight="1">
      <c r="A5" s="170" t="s">
        <v>161</v>
      </c>
      <c r="B5" s="170"/>
      <c r="C5" s="170"/>
      <c r="D5" s="170"/>
      <c r="E5" s="170"/>
    </row>
    <row r="6" spans="1:5" ht="21.75" customHeight="1">
      <c r="A6" s="56"/>
      <c r="C6" s="137" t="s">
        <v>51</v>
      </c>
      <c r="E6" s="83" t="s">
        <v>251</v>
      </c>
    </row>
    <row r="7" spans="1:5" ht="21.75" customHeight="1">
      <c r="A7" s="82"/>
      <c r="C7" s="82" t="s">
        <v>129</v>
      </c>
      <c r="E7" s="82" t="s">
        <v>129</v>
      </c>
    </row>
    <row r="8" spans="1:5" ht="21.75" customHeight="1">
      <c r="A8" s="114" t="s">
        <v>215</v>
      </c>
      <c r="B8" s="56"/>
      <c r="C8" s="2">
        <v>0</v>
      </c>
      <c r="D8" s="56"/>
      <c r="E8" s="2">
        <v>103261609</v>
      </c>
    </row>
    <row r="9" spans="1:5" ht="21.75" customHeight="1">
      <c r="A9" s="114" t="s">
        <v>92</v>
      </c>
      <c r="B9" s="56"/>
      <c r="C9" s="2">
        <v>0</v>
      </c>
      <c r="D9" s="56"/>
      <c r="E9" s="2">
        <v>4954387672</v>
      </c>
    </row>
    <row r="10" spans="1:5" ht="21.75" customHeight="1">
      <c r="A10" s="114" t="s">
        <v>259</v>
      </c>
      <c r="B10" s="56"/>
      <c r="C10" s="2">
        <v>2033312407</v>
      </c>
      <c r="D10" s="56"/>
      <c r="E10" s="2">
        <v>0</v>
      </c>
    </row>
    <row r="11" spans="1:5" ht="21.75" customHeight="1">
      <c r="A11" s="42" t="s">
        <v>141</v>
      </c>
      <c r="C11" s="34">
        <f>SUM(C8:C10)</f>
        <v>2033312407</v>
      </c>
      <c r="E11" s="34">
        <f>SUM(E8:E10)</f>
        <v>5057649281</v>
      </c>
    </row>
  </sheetData>
  <sortState xmlns:xlrd2="http://schemas.microsoft.com/office/spreadsheetml/2017/richdata2" ref="A9:E9">
    <sortCondition descending="1" ref="E9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J22"/>
  <sheetViews>
    <sheetView rightToLeft="1" view="pageBreakPreview" zoomScaleNormal="100" zoomScaleSheetLayoutView="100" workbookViewId="0">
      <selection sqref="A1:H1"/>
    </sheetView>
  </sheetViews>
  <sheetFormatPr defaultRowHeight="18.75"/>
  <cols>
    <col min="1" max="1" width="14.85546875" style="10" bestFit="1" customWidth="1"/>
    <col min="2" max="2" width="11.28515625" style="7" bestFit="1" customWidth="1"/>
    <col min="3" max="3" width="19.28515625" style="7" customWidth="1"/>
    <col min="4" max="4" width="13.28515625" style="7" customWidth="1"/>
    <col min="5" max="5" width="18.85546875" style="7" customWidth="1"/>
    <col min="6" max="6" width="28.85546875" style="7" customWidth="1"/>
    <col min="7" max="7" width="9.5703125" style="7" customWidth="1"/>
    <col min="8" max="8" width="25.140625" style="7" customWidth="1"/>
    <col min="9" max="9" width="21.85546875" style="10" bestFit="1" customWidth="1"/>
    <col min="10" max="10" width="18.42578125" style="10" bestFit="1" customWidth="1"/>
    <col min="11" max="11" width="19.42578125" style="10" bestFit="1" customWidth="1"/>
    <col min="12" max="12" width="22.42578125" style="10" bestFit="1" customWidth="1"/>
    <col min="13" max="13" width="18.42578125" style="10" bestFit="1" customWidth="1"/>
    <col min="14" max="14" width="9.140625" style="10"/>
    <col min="15" max="15" width="19.42578125" style="10" bestFit="1" customWidth="1"/>
    <col min="16" max="16384" width="9.140625" style="10"/>
  </cols>
  <sheetData>
    <row r="1" spans="1:10" ht="21">
      <c r="A1" s="180" t="s">
        <v>0</v>
      </c>
      <c r="B1" s="180"/>
      <c r="C1" s="180"/>
      <c r="D1" s="180"/>
      <c r="E1" s="180"/>
      <c r="F1" s="180"/>
      <c r="G1" s="180"/>
      <c r="H1" s="180"/>
    </row>
    <row r="2" spans="1:10" ht="21">
      <c r="A2" s="180" t="s">
        <v>41</v>
      </c>
      <c r="B2" s="180"/>
      <c r="C2" s="180"/>
      <c r="D2" s="180"/>
      <c r="E2" s="180"/>
      <c r="F2" s="180"/>
      <c r="G2" s="180"/>
      <c r="H2" s="180"/>
    </row>
    <row r="3" spans="1:10" ht="21">
      <c r="A3" s="180" t="str">
        <f>سهام!A3</f>
        <v>برای ماه منتهی به 1405/07/30</v>
      </c>
      <c r="B3" s="180"/>
      <c r="C3" s="180"/>
      <c r="D3" s="180"/>
      <c r="E3" s="180"/>
      <c r="F3" s="180"/>
      <c r="G3" s="180"/>
      <c r="H3" s="180"/>
    </row>
    <row r="4" spans="1:10">
      <c r="A4" s="104"/>
      <c r="B4" s="105"/>
      <c r="C4" s="105"/>
      <c r="D4" s="105"/>
      <c r="E4" s="105"/>
      <c r="F4" s="105"/>
      <c r="G4" s="105"/>
      <c r="H4" s="105"/>
    </row>
    <row r="5" spans="1:10" ht="21">
      <c r="A5" s="181" t="s">
        <v>59</v>
      </c>
      <c r="B5" s="181"/>
      <c r="C5" s="181"/>
      <c r="D5" s="181"/>
      <c r="E5" s="181"/>
      <c r="F5" s="181"/>
      <c r="G5" s="181"/>
      <c r="H5" s="181"/>
    </row>
    <row r="6" spans="1:10">
      <c r="A6" s="104"/>
      <c r="B6" s="105"/>
      <c r="C6" s="105"/>
      <c r="D6" s="105"/>
      <c r="E6" s="105"/>
      <c r="F6" s="105"/>
      <c r="G6" s="105"/>
      <c r="H6" s="105"/>
    </row>
    <row r="7" spans="1:10" ht="63">
      <c r="A7" s="3" t="s">
        <v>60</v>
      </c>
      <c r="B7" s="3" t="s">
        <v>61</v>
      </c>
      <c r="C7" s="3" t="s">
        <v>62</v>
      </c>
      <c r="D7" s="3" t="s">
        <v>13</v>
      </c>
      <c r="E7" s="3" t="s">
        <v>79</v>
      </c>
      <c r="F7" s="3" t="s">
        <v>80</v>
      </c>
      <c r="G7" s="3" t="s">
        <v>121</v>
      </c>
      <c r="H7" s="3" t="s">
        <v>122</v>
      </c>
    </row>
    <row r="8" spans="1:10" ht="39" customHeight="1">
      <c r="A8" s="106" t="s">
        <v>81</v>
      </c>
      <c r="B8" s="106" t="s">
        <v>63</v>
      </c>
      <c r="C8" s="106" t="s">
        <v>28</v>
      </c>
      <c r="D8" s="106">
        <v>500000</v>
      </c>
      <c r="E8" s="106">
        <v>500000000000</v>
      </c>
      <c r="F8" s="106">
        <v>2700937470</v>
      </c>
      <c r="G8" s="107">
        <v>0.23</v>
      </c>
      <c r="H8" s="108">
        <v>0.4002</v>
      </c>
      <c r="I8" s="74"/>
      <c r="J8" s="74"/>
    </row>
    <row r="9" spans="1:10" ht="39" customHeight="1">
      <c r="A9" s="106" t="s">
        <v>81</v>
      </c>
      <c r="B9" s="106" t="s">
        <v>63</v>
      </c>
      <c r="C9" s="106" t="s">
        <v>98</v>
      </c>
      <c r="D9" s="106">
        <v>1499971</v>
      </c>
      <c r="E9" s="106">
        <v>1499971000000</v>
      </c>
      <c r="F9" s="106">
        <v>11971001430</v>
      </c>
      <c r="G9" s="107">
        <v>0.23</v>
      </c>
      <c r="H9" s="108">
        <v>0.35499999999999998</v>
      </c>
      <c r="I9" s="74"/>
      <c r="J9" s="74"/>
    </row>
    <row r="10" spans="1:10" ht="39" customHeight="1">
      <c r="A10" s="106" t="s">
        <v>81</v>
      </c>
      <c r="B10" s="106" t="s">
        <v>63</v>
      </c>
      <c r="C10" s="106" t="s">
        <v>99</v>
      </c>
      <c r="D10" s="106">
        <v>1500000</v>
      </c>
      <c r="E10" s="106">
        <v>1500000000000</v>
      </c>
      <c r="F10" s="106">
        <v>14440684920</v>
      </c>
      <c r="G10" s="107">
        <v>0.23</v>
      </c>
      <c r="H10" s="108">
        <v>0.36</v>
      </c>
      <c r="I10" s="74"/>
      <c r="J10" s="74"/>
    </row>
    <row r="11" spans="1:10" ht="39" customHeight="1">
      <c r="A11" s="106" t="s">
        <v>81</v>
      </c>
      <c r="B11" s="106" t="s">
        <v>63</v>
      </c>
      <c r="C11" s="106" t="s">
        <v>110</v>
      </c>
      <c r="D11" s="109">
        <v>500000</v>
      </c>
      <c r="E11" s="106">
        <v>500000000000</v>
      </c>
      <c r="F11" s="106">
        <v>4113534240</v>
      </c>
      <c r="G11" s="107">
        <v>0.23</v>
      </c>
      <c r="H11" s="108">
        <v>0.35199999999999998</v>
      </c>
      <c r="I11" s="74"/>
      <c r="J11" s="74"/>
    </row>
    <row r="12" spans="1:10" ht="39" customHeight="1">
      <c r="A12" s="106" t="s">
        <v>81</v>
      </c>
      <c r="B12" s="106" t="s">
        <v>63</v>
      </c>
      <c r="C12" s="106" t="s">
        <v>142</v>
      </c>
      <c r="D12" s="109">
        <v>2000000</v>
      </c>
      <c r="E12" s="106">
        <v>2000000000000</v>
      </c>
      <c r="F12" s="106">
        <v>18617950680</v>
      </c>
      <c r="G12" s="107">
        <v>0.23</v>
      </c>
      <c r="H12" s="108">
        <v>0.35200570225715633</v>
      </c>
      <c r="I12" s="74"/>
      <c r="J12" s="74"/>
    </row>
    <row r="13" spans="1:10" ht="39" customHeight="1">
      <c r="A13" s="106" t="s">
        <v>81</v>
      </c>
      <c r="B13" s="106" t="s">
        <v>63</v>
      </c>
      <c r="C13" s="110" t="s">
        <v>176</v>
      </c>
      <c r="D13" s="109">
        <v>5000000</v>
      </c>
      <c r="E13" s="106">
        <v>5000000000000</v>
      </c>
      <c r="F13" s="106">
        <v>46538219190</v>
      </c>
      <c r="G13" s="107">
        <v>0.23</v>
      </c>
      <c r="H13" s="108">
        <v>0.41560000000000002</v>
      </c>
      <c r="I13" s="74"/>
      <c r="J13" s="74"/>
    </row>
    <row r="14" spans="1:10" ht="39" customHeight="1">
      <c r="A14" s="106" t="s">
        <v>188</v>
      </c>
      <c r="B14" s="106" t="s">
        <v>187</v>
      </c>
      <c r="C14" s="111" t="s">
        <v>189</v>
      </c>
      <c r="D14" s="109">
        <v>5000000</v>
      </c>
      <c r="E14" s="106">
        <v>5000000000000</v>
      </c>
      <c r="F14" s="106">
        <v>46517341020</v>
      </c>
      <c r="G14" s="107">
        <v>0.23</v>
      </c>
      <c r="H14" s="108">
        <v>0.41560000000000002</v>
      </c>
      <c r="I14" s="75"/>
    </row>
    <row r="15" spans="1:10" ht="39" customHeight="1">
      <c r="A15" s="106" t="s">
        <v>81</v>
      </c>
      <c r="B15" s="106" t="s">
        <v>63</v>
      </c>
      <c r="C15" s="106" t="s">
        <v>148</v>
      </c>
      <c r="D15" s="109">
        <v>5000000</v>
      </c>
      <c r="E15" s="106">
        <v>5000000000000</v>
      </c>
      <c r="F15" s="112">
        <v>51256842780</v>
      </c>
      <c r="G15" s="107">
        <v>0.23</v>
      </c>
      <c r="H15" s="108">
        <v>0.37</v>
      </c>
      <c r="I15" s="74"/>
      <c r="J15" s="74"/>
    </row>
    <row r="16" spans="1:10" ht="39" customHeight="1">
      <c r="A16" s="106" t="s">
        <v>81</v>
      </c>
      <c r="B16" s="106" t="s">
        <v>63</v>
      </c>
      <c r="C16" s="106" t="s">
        <v>190</v>
      </c>
      <c r="D16" s="109">
        <v>4000000</v>
      </c>
      <c r="E16" s="106">
        <v>4000000000000</v>
      </c>
      <c r="F16" s="112">
        <v>37232876700</v>
      </c>
      <c r="G16" s="107">
        <v>0.23</v>
      </c>
      <c r="H16" s="108">
        <v>0.39</v>
      </c>
      <c r="I16" s="74"/>
      <c r="J16" s="74"/>
    </row>
    <row r="17" spans="1:10" ht="39" customHeight="1">
      <c r="A17" s="106" t="s">
        <v>81</v>
      </c>
      <c r="B17" s="106" t="s">
        <v>63</v>
      </c>
      <c r="C17" s="113" t="s">
        <v>149</v>
      </c>
      <c r="D17" s="109">
        <v>5000000</v>
      </c>
      <c r="E17" s="106">
        <v>5000000000000</v>
      </c>
      <c r="F17" s="106">
        <v>50408630130</v>
      </c>
      <c r="G17" s="107">
        <v>0.23</v>
      </c>
      <c r="H17" s="108">
        <v>0.37</v>
      </c>
      <c r="I17" s="74"/>
      <c r="J17" s="74"/>
    </row>
    <row r="18" spans="1:10" ht="39" customHeight="1">
      <c r="A18" s="106" t="s">
        <v>81</v>
      </c>
      <c r="B18" s="106" t="s">
        <v>63</v>
      </c>
      <c r="C18" s="113" t="s">
        <v>226</v>
      </c>
      <c r="D18" s="109">
        <v>2000000</v>
      </c>
      <c r="E18" s="106">
        <v>2000000000000</v>
      </c>
      <c r="F18" s="106">
        <v>20535616440</v>
      </c>
      <c r="G18" s="107">
        <v>0.23</v>
      </c>
      <c r="H18" s="108">
        <v>0.40500000000000003</v>
      </c>
      <c r="I18" s="74"/>
      <c r="J18" s="74"/>
    </row>
    <row r="19" spans="1:10" ht="39" customHeight="1">
      <c r="A19" s="106" t="s">
        <v>81</v>
      </c>
      <c r="B19" s="106" t="s">
        <v>63</v>
      </c>
      <c r="C19" s="113" t="s">
        <v>227</v>
      </c>
      <c r="D19" s="109">
        <v>3999997</v>
      </c>
      <c r="E19" s="106">
        <v>3999997000000</v>
      </c>
      <c r="F19" s="106">
        <v>39826161900</v>
      </c>
      <c r="G19" s="107">
        <v>0.23</v>
      </c>
      <c r="H19" s="108">
        <v>0.4</v>
      </c>
      <c r="I19" s="74"/>
      <c r="J19" s="74"/>
    </row>
    <row r="20" spans="1:10" ht="39" customHeight="1">
      <c r="A20" s="106" t="s">
        <v>81</v>
      </c>
      <c r="B20" s="106" t="s">
        <v>63</v>
      </c>
      <c r="C20" s="113" t="s">
        <v>228</v>
      </c>
      <c r="D20" s="109">
        <v>2500000</v>
      </c>
      <c r="E20" s="106">
        <v>2500000000000</v>
      </c>
      <c r="F20" s="106">
        <v>28007385720</v>
      </c>
      <c r="G20" s="107">
        <v>0.23</v>
      </c>
      <c r="H20" s="108">
        <v>0.42</v>
      </c>
      <c r="I20" s="74"/>
      <c r="J20" s="74"/>
    </row>
    <row r="21" spans="1:10" ht="39" customHeight="1">
      <c r="A21" s="106" t="s">
        <v>81</v>
      </c>
      <c r="B21" s="106" t="s">
        <v>63</v>
      </c>
      <c r="C21" s="113" t="s">
        <v>229</v>
      </c>
      <c r="D21" s="109">
        <v>12500000</v>
      </c>
      <c r="E21" s="106">
        <v>12500000000000</v>
      </c>
      <c r="F21" s="106">
        <v>140036928660</v>
      </c>
      <c r="G21" s="107">
        <v>0.23</v>
      </c>
      <c r="H21" s="108">
        <v>0.42</v>
      </c>
      <c r="I21" s="74"/>
      <c r="J21" s="74"/>
    </row>
    <row r="22" spans="1:10" ht="39" customHeight="1">
      <c r="A22" s="106" t="s">
        <v>81</v>
      </c>
      <c r="B22" s="106" t="s">
        <v>63</v>
      </c>
      <c r="C22" s="113" t="s">
        <v>230</v>
      </c>
      <c r="D22" s="109">
        <v>26000000</v>
      </c>
      <c r="E22" s="106">
        <v>26000000000000</v>
      </c>
      <c r="F22" s="106">
        <v>291292045590</v>
      </c>
      <c r="G22" s="107">
        <v>0.23</v>
      </c>
      <c r="H22" s="108">
        <v>0.42</v>
      </c>
      <c r="I22" s="74"/>
      <c r="J22" s="74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/>
    <pageSetUpPr fitToPage="1"/>
  </sheetPr>
  <dimension ref="A1:S47"/>
  <sheetViews>
    <sheetView rightToLeft="1" view="pageBreakPreview" zoomScaleNormal="100" zoomScaleSheetLayoutView="100" workbookViewId="0">
      <selection sqref="A1:S1"/>
    </sheetView>
  </sheetViews>
  <sheetFormatPr defaultRowHeight="21" customHeight="1"/>
  <cols>
    <col min="1" max="1" width="30.5703125" style="10" bestFit="1" customWidth="1"/>
    <col min="2" max="2" width="0.85546875" style="10" customWidth="1"/>
    <col min="3" max="3" width="18.42578125" style="10" bestFit="1" customWidth="1"/>
    <col min="4" max="4" width="0.85546875" style="10" customWidth="1"/>
    <col min="5" max="5" width="15" style="7" customWidth="1"/>
    <col min="6" max="6" width="0.85546875" style="7" customWidth="1"/>
    <col min="7" max="7" width="18.140625" style="7" bestFit="1" customWidth="1"/>
    <col min="8" max="8" width="0.85546875" style="7" customWidth="1"/>
    <col min="9" max="9" width="19.7109375" style="7" customWidth="1"/>
    <col min="10" max="10" width="0.85546875" style="7" customWidth="1"/>
    <col min="11" max="11" width="19.7109375" style="7" customWidth="1"/>
    <col min="12" max="12" width="0.85546875" style="7" customWidth="1"/>
    <col min="13" max="13" width="19.7109375" style="7" customWidth="1"/>
    <col min="14" max="14" width="0.85546875" style="7" customWidth="1"/>
    <col min="15" max="15" width="21" style="7" bestFit="1" customWidth="1"/>
    <col min="16" max="16" width="0.85546875" style="7" customWidth="1"/>
    <col min="17" max="17" width="19.7109375" style="7" customWidth="1"/>
    <col min="18" max="18" width="0.85546875" style="7" customWidth="1"/>
    <col min="19" max="19" width="20.5703125" style="7" bestFit="1" customWidth="1"/>
    <col min="20" max="20" width="0.28515625" style="10" customWidth="1"/>
    <col min="21" max="21" width="22.5703125" style="10" customWidth="1"/>
    <col min="22" max="22" width="9.28515625" style="10" customWidth="1"/>
    <col min="23" max="23" width="7.140625" style="10" bestFit="1" customWidth="1"/>
    <col min="24" max="16384" width="9.140625" style="10"/>
  </cols>
  <sheetData>
    <row r="1" spans="1:19" ht="21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</row>
    <row r="2" spans="1:19" ht="21" customHeight="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</row>
    <row r="3" spans="1:19" ht="21" customHeight="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5" spans="1:19" ht="21" customHeight="1">
      <c r="A5" s="182" t="s">
        <v>67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</row>
    <row r="6" spans="1:19" ht="21" customHeight="1">
      <c r="A6" s="162" t="s">
        <v>42</v>
      </c>
      <c r="I6" s="162" t="s">
        <v>51</v>
      </c>
      <c r="J6" s="162"/>
      <c r="K6" s="162"/>
      <c r="L6" s="162"/>
      <c r="M6" s="162"/>
      <c r="O6" s="162" t="s">
        <v>252</v>
      </c>
      <c r="P6" s="162"/>
      <c r="Q6" s="162"/>
      <c r="R6" s="162"/>
      <c r="S6" s="162"/>
    </row>
    <row r="7" spans="1:19" ht="42">
      <c r="A7" s="162"/>
      <c r="C7" s="87" t="s">
        <v>68</v>
      </c>
      <c r="D7" s="73"/>
      <c r="E7" s="87" t="s">
        <v>23</v>
      </c>
      <c r="G7" s="87" t="s">
        <v>130</v>
      </c>
      <c r="I7" s="5" t="s">
        <v>69</v>
      </c>
      <c r="J7" s="28"/>
      <c r="K7" s="5" t="s">
        <v>66</v>
      </c>
      <c r="L7" s="28"/>
      <c r="M7" s="5" t="s">
        <v>70</v>
      </c>
      <c r="O7" s="5" t="s">
        <v>69</v>
      </c>
      <c r="P7" s="28"/>
      <c r="Q7" s="5" t="s">
        <v>66</v>
      </c>
      <c r="R7" s="28"/>
      <c r="S7" s="5" t="s">
        <v>70</v>
      </c>
    </row>
    <row r="8" spans="1:19" ht="21" customHeight="1">
      <c r="A8" s="82"/>
      <c r="C8" s="88"/>
      <c r="D8" s="73"/>
      <c r="E8" s="88"/>
      <c r="G8" s="21" t="s">
        <v>120</v>
      </c>
      <c r="I8" s="21" t="s">
        <v>118</v>
      </c>
      <c r="J8" s="8"/>
      <c r="K8" s="21" t="s">
        <v>118</v>
      </c>
      <c r="L8" s="8"/>
      <c r="M8" s="21" t="s">
        <v>118</v>
      </c>
      <c r="O8" s="21" t="s">
        <v>118</v>
      </c>
      <c r="P8" s="8"/>
      <c r="Q8" s="21" t="s">
        <v>118</v>
      </c>
      <c r="R8" s="8"/>
      <c r="S8" s="21" t="s">
        <v>118</v>
      </c>
    </row>
    <row r="9" spans="1:19" ht="21" customHeight="1">
      <c r="A9" s="1" t="s">
        <v>71</v>
      </c>
      <c r="E9" s="7">
        <v>0</v>
      </c>
      <c r="G9" s="102" t="s">
        <v>187</v>
      </c>
      <c r="I9" s="8">
        <f>'سود سپرده بانکی'!C9</f>
        <v>2798150638153</v>
      </c>
      <c r="J9" s="8"/>
      <c r="K9" s="73">
        <f>'سود سپرده بانکی'!E9</f>
        <v>4979063838</v>
      </c>
      <c r="M9" s="8">
        <f>I9-K9</f>
        <v>2793171574315</v>
      </c>
      <c r="N9" s="8"/>
      <c r="O9" s="8">
        <f>'سود سپرده بانکی'!I9</f>
        <v>23897075250211</v>
      </c>
      <c r="P9" s="8"/>
      <c r="Q9" s="7">
        <f>'سود سپرده بانکی'!K9</f>
        <v>-11625628909</v>
      </c>
      <c r="R9" s="8"/>
      <c r="S9" s="8">
        <f>O9-Q9</f>
        <v>23908700879120</v>
      </c>
    </row>
    <row r="10" spans="1:19" ht="21" customHeight="1">
      <c r="A10" s="9" t="s">
        <v>256</v>
      </c>
      <c r="C10" s="103"/>
      <c r="D10" s="73"/>
      <c r="E10" s="7" t="s">
        <v>258</v>
      </c>
      <c r="G10" s="102">
        <v>0.23</v>
      </c>
      <c r="I10" s="8">
        <v>273127239983</v>
      </c>
      <c r="K10" s="8">
        <v>0</v>
      </c>
      <c r="M10" s="8">
        <f>I10-K10</f>
        <v>273127239983</v>
      </c>
      <c r="O10" s="8">
        <v>273127239983</v>
      </c>
      <c r="Q10" s="8">
        <v>0</v>
      </c>
      <c r="S10" s="8">
        <f t="shared" ref="S10:S21" si="0">O10-Q10</f>
        <v>273127239983</v>
      </c>
    </row>
    <row r="11" spans="1:19" ht="21" customHeight="1">
      <c r="A11" s="9" t="s">
        <v>234</v>
      </c>
      <c r="C11" s="103"/>
      <c r="D11" s="73"/>
      <c r="E11" s="7" t="s">
        <v>242</v>
      </c>
      <c r="G11" s="102">
        <v>0.23</v>
      </c>
      <c r="I11" s="8">
        <v>676719958674</v>
      </c>
      <c r="K11" s="8">
        <v>0</v>
      </c>
      <c r="M11" s="8">
        <f t="shared" ref="M11:M46" si="1">I11-K11</f>
        <v>676719958674</v>
      </c>
      <c r="O11" s="8">
        <v>1869107682548</v>
      </c>
      <c r="Q11" s="8">
        <v>0</v>
      </c>
      <c r="S11" s="8">
        <f t="shared" si="0"/>
        <v>1869107682548</v>
      </c>
    </row>
    <row r="12" spans="1:19" ht="21" customHeight="1">
      <c r="A12" s="9" t="s">
        <v>218</v>
      </c>
      <c r="D12" s="73"/>
      <c r="E12" s="7" t="s">
        <v>221</v>
      </c>
      <c r="G12" s="102">
        <v>0.23</v>
      </c>
      <c r="I12" s="8">
        <v>0</v>
      </c>
      <c r="K12" s="8">
        <v>0</v>
      </c>
      <c r="M12" s="8">
        <f t="shared" si="1"/>
        <v>0</v>
      </c>
      <c r="O12" s="103">
        <v>166681059044</v>
      </c>
      <c r="Q12" s="8">
        <v>0</v>
      </c>
      <c r="S12" s="8">
        <f t="shared" si="0"/>
        <v>166681059044</v>
      </c>
    </row>
    <row r="13" spans="1:19" ht="21" customHeight="1">
      <c r="A13" s="1" t="s">
        <v>233</v>
      </c>
      <c r="E13" s="7" t="s">
        <v>175</v>
      </c>
      <c r="G13" s="102">
        <v>0.23</v>
      </c>
      <c r="I13" s="8">
        <v>116280327756</v>
      </c>
      <c r="J13" s="8"/>
      <c r="K13" s="73">
        <v>0</v>
      </c>
      <c r="M13" s="8">
        <f t="shared" si="1"/>
        <v>116280327756</v>
      </c>
      <c r="N13" s="8"/>
      <c r="O13" s="8">
        <v>321337219151</v>
      </c>
      <c r="P13" s="8"/>
      <c r="Q13" s="7">
        <v>0</v>
      </c>
      <c r="R13" s="8"/>
      <c r="S13" s="8">
        <f t="shared" si="0"/>
        <v>321337219151</v>
      </c>
    </row>
    <row r="14" spans="1:19" ht="21" customHeight="1">
      <c r="A14" s="1" t="s">
        <v>238</v>
      </c>
      <c r="E14" s="7" t="s">
        <v>224</v>
      </c>
      <c r="G14" s="102">
        <v>0.23</v>
      </c>
      <c r="I14" s="8">
        <v>376338298500</v>
      </c>
      <c r="J14" s="8"/>
      <c r="K14" s="8">
        <v>0</v>
      </c>
      <c r="M14" s="8">
        <f t="shared" si="1"/>
        <v>376338298500</v>
      </c>
      <c r="N14" s="8"/>
      <c r="O14" s="8">
        <v>1530442413901</v>
      </c>
      <c r="P14" s="8"/>
      <c r="Q14" s="8">
        <v>0</v>
      </c>
      <c r="R14" s="8"/>
      <c r="S14" s="8">
        <f t="shared" si="0"/>
        <v>1530442413901</v>
      </c>
    </row>
    <row r="15" spans="1:19" ht="21" customHeight="1">
      <c r="A15" s="9" t="s">
        <v>238</v>
      </c>
      <c r="C15" s="103"/>
      <c r="D15" s="103"/>
      <c r="E15" s="8" t="s">
        <v>224</v>
      </c>
      <c r="F15" s="8"/>
      <c r="G15" s="102">
        <v>0.23</v>
      </c>
      <c r="I15" s="8">
        <v>75267659670</v>
      </c>
      <c r="J15" s="8"/>
      <c r="K15" s="8">
        <v>0</v>
      </c>
      <c r="L15" s="8"/>
      <c r="M15" s="8">
        <f t="shared" si="1"/>
        <v>75267659670</v>
      </c>
      <c r="N15" s="8"/>
      <c r="O15" s="8">
        <v>306088482660</v>
      </c>
      <c r="P15" s="8"/>
      <c r="Q15" s="8">
        <v>0</v>
      </c>
      <c r="R15" s="8"/>
      <c r="S15" s="8">
        <f t="shared" si="0"/>
        <v>306088482660</v>
      </c>
    </row>
    <row r="16" spans="1:19" ht="21" customHeight="1">
      <c r="A16" s="9" t="s">
        <v>239</v>
      </c>
      <c r="C16" s="103"/>
      <c r="D16" s="73"/>
      <c r="E16" s="7" t="s">
        <v>224</v>
      </c>
      <c r="G16" s="102">
        <v>0.23</v>
      </c>
      <c r="I16" s="8">
        <v>512156195067</v>
      </c>
      <c r="K16" s="8">
        <v>0</v>
      </c>
      <c r="M16" s="8">
        <f t="shared" si="1"/>
        <v>512156195067</v>
      </c>
      <c r="O16" s="8">
        <v>2938832769194</v>
      </c>
      <c r="Q16" s="8">
        <v>0</v>
      </c>
      <c r="S16" s="8">
        <f t="shared" si="0"/>
        <v>2938832769194</v>
      </c>
    </row>
    <row r="17" spans="1:19" ht="21" customHeight="1">
      <c r="A17" s="9" t="s">
        <v>200</v>
      </c>
      <c r="C17" s="103"/>
      <c r="D17" s="103"/>
      <c r="E17" s="8" t="s">
        <v>212</v>
      </c>
      <c r="F17" s="8"/>
      <c r="G17" s="102">
        <v>0.23</v>
      </c>
      <c r="I17" s="8">
        <v>57933196440</v>
      </c>
      <c r="K17" s="8">
        <v>0</v>
      </c>
      <c r="M17" s="8">
        <f t="shared" si="1"/>
        <v>57933196440</v>
      </c>
      <c r="O17" s="8">
        <v>280362310460</v>
      </c>
      <c r="Q17" s="8">
        <v>0</v>
      </c>
      <c r="S17" s="8">
        <f t="shared" si="0"/>
        <v>280362310460</v>
      </c>
    </row>
    <row r="18" spans="1:19" ht="21" customHeight="1">
      <c r="A18" s="9" t="s">
        <v>201</v>
      </c>
      <c r="C18" s="103"/>
      <c r="D18" s="73"/>
      <c r="E18" s="8" t="s">
        <v>214</v>
      </c>
      <c r="G18" s="102">
        <v>0.23</v>
      </c>
      <c r="I18" s="8">
        <v>115297612496</v>
      </c>
      <c r="K18" s="8">
        <v>0</v>
      </c>
      <c r="M18" s="8">
        <f t="shared" si="1"/>
        <v>115297612496</v>
      </c>
      <c r="O18" s="8">
        <v>581868548699</v>
      </c>
      <c r="Q18" s="8">
        <v>0</v>
      </c>
      <c r="S18" s="8">
        <f t="shared" si="0"/>
        <v>581868548699</v>
      </c>
    </row>
    <row r="19" spans="1:19" ht="21" customHeight="1">
      <c r="A19" s="9" t="s">
        <v>179</v>
      </c>
      <c r="C19" s="103"/>
      <c r="D19" s="73"/>
      <c r="E19" s="8" t="s">
        <v>183</v>
      </c>
      <c r="F19" s="8"/>
      <c r="G19" s="102">
        <v>0.23</v>
      </c>
      <c r="I19" s="8">
        <v>110578721500</v>
      </c>
      <c r="J19" s="8"/>
      <c r="K19" s="8">
        <v>0</v>
      </c>
      <c r="L19" s="8"/>
      <c r="M19" s="8">
        <f t="shared" si="1"/>
        <v>110578721500</v>
      </c>
      <c r="N19" s="8"/>
      <c r="O19" s="8">
        <v>828092924101</v>
      </c>
      <c r="P19" s="8"/>
      <c r="Q19" s="8">
        <v>0</v>
      </c>
      <c r="R19" s="8"/>
      <c r="S19" s="8">
        <f t="shared" si="0"/>
        <v>828092924101</v>
      </c>
    </row>
    <row r="20" spans="1:19" ht="21" customHeight="1">
      <c r="A20" s="1" t="s">
        <v>180</v>
      </c>
      <c r="C20" s="103"/>
      <c r="D20" s="73"/>
      <c r="E20" s="7" t="s">
        <v>185</v>
      </c>
      <c r="G20" s="102">
        <v>0.23</v>
      </c>
      <c r="I20" s="8">
        <v>113078828222</v>
      </c>
      <c r="K20" s="8">
        <v>0</v>
      </c>
      <c r="M20" s="8">
        <f t="shared" si="1"/>
        <v>113078828222</v>
      </c>
      <c r="O20" s="8">
        <v>1836898544793</v>
      </c>
      <c r="Q20" s="8">
        <v>0</v>
      </c>
      <c r="S20" s="8">
        <f t="shared" si="0"/>
        <v>1836898544793</v>
      </c>
    </row>
    <row r="21" spans="1:19" ht="21" customHeight="1">
      <c r="A21" s="1" t="s">
        <v>167</v>
      </c>
      <c r="E21" s="7" t="s">
        <v>172</v>
      </c>
      <c r="G21" s="102">
        <v>0.23</v>
      </c>
      <c r="I21" s="8">
        <v>142351828520</v>
      </c>
      <c r="J21" s="8"/>
      <c r="K21" s="8">
        <v>0</v>
      </c>
      <c r="M21" s="8">
        <f t="shared" si="1"/>
        <v>142351828520</v>
      </c>
      <c r="N21" s="8"/>
      <c r="O21" s="8">
        <v>1136599606524</v>
      </c>
      <c r="P21" s="8"/>
      <c r="Q21" s="8">
        <v>0</v>
      </c>
      <c r="R21" s="8"/>
      <c r="S21" s="8">
        <f t="shared" si="0"/>
        <v>1136599606524</v>
      </c>
    </row>
    <row r="22" spans="1:19" ht="21" customHeight="1">
      <c r="A22" s="9" t="s">
        <v>168</v>
      </c>
      <c r="C22" s="73"/>
      <c r="D22" s="73"/>
      <c r="E22" s="7" t="s">
        <v>172</v>
      </c>
      <c r="G22" s="102">
        <v>0.23</v>
      </c>
      <c r="I22" s="8">
        <v>142372706690</v>
      </c>
      <c r="K22" s="8">
        <v>0</v>
      </c>
      <c r="M22" s="8">
        <f t="shared" si="1"/>
        <v>142372706690</v>
      </c>
      <c r="O22" s="8">
        <v>1150725313885</v>
      </c>
      <c r="Q22" s="8">
        <v>0</v>
      </c>
      <c r="S22" s="8">
        <f t="shared" ref="S22:S44" si="2">O22-Q22</f>
        <v>1150725313885</v>
      </c>
    </row>
    <row r="23" spans="1:19" ht="21" customHeight="1">
      <c r="A23" s="9" t="s">
        <v>170</v>
      </c>
      <c r="C23" s="103"/>
      <c r="D23" s="103"/>
      <c r="E23" s="8" t="s">
        <v>175</v>
      </c>
      <c r="F23" s="8"/>
      <c r="G23" s="102">
        <v>0.23</v>
      </c>
      <c r="I23" s="8">
        <v>46510592546</v>
      </c>
      <c r="J23" s="8"/>
      <c r="K23" s="8">
        <v>0</v>
      </c>
      <c r="L23" s="8"/>
      <c r="M23" s="8">
        <f t="shared" si="1"/>
        <v>46510592546</v>
      </c>
      <c r="N23" s="8"/>
      <c r="O23" s="8">
        <v>382486507593</v>
      </c>
      <c r="P23" s="8"/>
      <c r="Q23" s="8">
        <v>0</v>
      </c>
      <c r="R23" s="8"/>
      <c r="S23" s="8">
        <f t="shared" si="2"/>
        <v>382486507593</v>
      </c>
    </row>
    <row r="24" spans="1:19" ht="21" customHeight="1">
      <c r="A24" s="9" t="s">
        <v>236</v>
      </c>
      <c r="C24" s="73"/>
      <c r="D24" s="73"/>
      <c r="E24" s="7" t="s">
        <v>244</v>
      </c>
      <c r="G24" s="102">
        <v>0.23</v>
      </c>
      <c r="I24" s="8">
        <v>247131142157</v>
      </c>
      <c r="K24" s="8">
        <v>0</v>
      </c>
      <c r="M24" s="8">
        <f t="shared" si="1"/>
        <v>247131142157</v>
      </c>
      <c r="O24" s="8">
        <v>271554060032</v>
      </c>
      <c r="Q24" s="8">
        <v>0</v>
      </c>
      <c r="S24" s="8">
        <f t="shared" si="2"/>
        <v>271554060032</v>
      </c>
    </row>
    <row r="25" spans="1:19" ht="21" customHeight="1">
      <c r="A25" s="9" t="s">
        <v>150</v>
      </c>
      <c r="C25" s="103"/>
      <c r="D25" s="73"/>
      <c r="E25" s="7" t="s">
        <v>157</v>
      </c>
      <c r="G25" s="102">
        <v>0.23</v>
      </c>
      <c r="I25" s="8">
        <v>66859502701</v>
      </c>
      <c r="K25" s="8">
        <v>0</v>
      </c>
      <c r="M25" s="8">
        <f t="shared" si="1"/>
        <v>66859502701</v>
      </c>
      <c r="O25" s="8">
        <v>511531494558</v>
      </c>
      <c r="Q25" s="8">
        <v>0</v>
      </c>
      <c r="S25" s="8">
        <f t="shared" si="2"/>
        <v>511531494558</v>
      </c>
    </row>
    <row r="26" spans="1:19" ht="21" customHeight="1">
      <c r="A26" s="9" t="s">
        <v>237</v>
      </c>
      <c r="C26" s="73"/>
      <c r="D26" s="73"/>
      <c r="E26" s="7" t="s">
        <v>246</v>
      </c>
      <c r="G26" s="102">
        <v>0.23</v>
      </c>
      <c r="I26" s="8">
        <v>340332201000</v>
      </c>
      <c r="K26" s="8">
        <v>0</v>
      </c>
      <c r="M26" s="8">
        <f t="shared" si="1"/>
        <v>340332201000</v>
      </c>
      <c r="O26" s="8">
        <v>464050913400</v>
      </c>
      <c r="Q26" s="8">
        <v>0</v>
      </c>
      <c r="S26" s="8">
        <f t="shared" si="2"/>
        <v>464050913400</v>
      </c>
    </row>
    <row r="27" spans="1:19" ht="21" customHeight="1">
      <c r="A27" s="9" t="s">
        <v>151</v>
      </c>
      <c r="C27" s="103"/>
      <c r="D27" s="73"/>
      <c r="E27" s="8" t="s">
        <v>154</v>
      </c>
      <c r="F27" s="8"/>
      <c r="G27" s="102">
        <v>0.23</v>
      </c>
      <c r="I27" s="8">
        <v>85669136110</v>
      </c>
      <c r="J27" s="8"/>
      <c r="K27" s="8">
        <v>0</v>
      </c>
      <c r="L27" s="8"/>
      <c r="M27" s="8">
        <f t="shared" si="1"/>
        <v>85669136110</v>
      </c>
      <c r="N27" s="8"/>
      <c r="O27" s="8">
        <v>735966351924</v>
      </c>
      <c r="P27" s="8"/>
      <c r="Q27" s="8">
        <v>0</v>
      </c>
      <c r="R27" s="8"/>
      <c r="S27" s="8">
        <f t="shared" si="2"/>
        <v>735966351924</v>
      </c>
    </row>
    <row r="28" spans="1:19" ht="21" customHeight="1">
      <c r="A28" s="1" t="s">
        <v>240</v>
      </c>
      <c r="C28" s="103"/>
      <c r="D28" s="73"/>
      <c r="E28" s="7" t="s">
        <v>147</v>
      </c>
      <c r="G28" s="102">
        <v>0.23</v>
      </c>
      <c r="I28" s="8">
        <v>144929178060</v>
      </c>
      <c r="K28" s="8">
        <v>0</v>
      </c>
      <c r="M28" s="8">
        <f t="shared" si="1"/>
        <v>144929178060</v>
      </c>
      <c r="O28" s="8">
        <v>1121156520352</v>
      </c>
      <c r="Q28" s="8">
        <v>0</v>
      </c>
      <c r="S28" s="8">
        <f t="shared" si="2"/>
        <v>1121156520352</v>
      </c>
    </row>
    <row r="29" spans="1:19" ht="21" customHeight="1">
      <c r="A29" s="1" t="s">
        <v>238</v>
      </c>
      <c r="C29" s="103"/>
      <c r="D29" s="73"/>
      <c r="E29" s="7" t="s">
        <v>147</v>
      </c>
      <c r="G29" s="102">
        <v>0.23</v>
      </c>
      <c r="I29" s="8">
        <v>145777390710</v>
      </c>
      <c r="K29" s="8">
        <v>0</v>
      </c>
      <c r="M29" s="8">
        <f t="shared" si="1"/>
        <v>145777390710</v>
      </c>
      <c r="O29" s="8">
        <v>1121691081333</v>
      </c>
      <c r="Q29" s="8">
        <v>0</v>
      </c>
      <c r="S29" s="8">
        <f t="shared" si="2"/>
        <v>1121691081333</v>
      </c>
    </row>
    <row r="30" spans="1:19" ht="21" customHeight="1">
      <c r="A30" s="9" t="s">
        <v>235</v>
      </c>
      <c r="C30" s="103"/>
      <c r="D30" s="73"/>
      <c r="E30" s="8" t="s">
        <v>243</v>
      </c>
      <c r="F30" s="8"/>
      <c r="G30" s="102">
        <v>0.23</v>
      </c>
      <c r="I30" s="8">
        <v>109729652333</v>
      </c>
      <c r="J30" s="8"/>
      <c r="K30" s="8">
        <v>0</v>
      </c>
      <c r="L30" s="8"/>
      <c r="M30" s="8">
        <f t="shared" si="1"/>
        <v>109729652333</v>
      </c>
      <c r="N30" s="8"/>
      <c r="O30" s="8">
        <v>120468382121</v>
      </c>
      <c r="P30" s="8"/>
      <c r="Q30" s="8">
        <v>0</v>
      </c>
      <c r="R30" s="8"/>
      <c r="S30" s="8">
        <f t="shared" si="2"/>
        <v>120468382121</v>
      </c>
    </row>
    <row r="31" spans="1:19" ht="23.25" customHeight="1">
      <c r="A31" s="9" t="s">
        <v>145</v>
      </c>
      <c r="C31" s="73"/>
      <c r="D31" s="73"/>
      <c r="E31" s="7" t="s">
        <v>146</v>
      </c>
      <c r="G31" s="102">
        <v>0.23</v>
      </c>
      <c r="I31" s="8">
        <v>59416974080</v>
      </c>
      <c r="K31" s="8">
        <v>0</v>
      </c>
      <c r="M31" s="8">
        <f t="shared" si="1"/>
        <v>59416974080</v>
      </c>
      <c r="O31" s="8">
        <v>489267597119</v>
      </c>
      <c r="Q31" s="8">
        <v>0</v>
      </c>
      <c r="S31" s="8">
        <f t="shared" si="2"/>
        <v>489267597119</v>
      </c>
    </row>
    <row r="32" spans="1:19" ht="23.25" customHeight="1">
      <c r="A32" s="9" t="s">
        <v>112</v>
      </c>
      <c r="C32" s="103"/>
      <c r="D32" s="73"/>
      <c r="E32" s="8" t="s">
        <v>114</v>
      </c>
      <c r="F32" s="8"/>
      <c r="G32" s="102">
        <v>0.23</v>
      </c>
      <c r="I32" s="8">
        <v>56569508680</v>
      </c>
      <c r="J32" s="8"/>
      <c r="K32" s="8">
        <v>0</v>
      </c>
      <c r="L32" s="8"/>
      <c r="M32" s="8">
        <f t="shared" si="1"/>
        <v>56569508680</v>
      </c>
      <c r="N32" s="8"/>
      <c r="O32" s="8">
        <v>444896670942</v>
      </c>
      <c r="P32" s="8"/>
      <c r="Q32" s="8">
        <v>0</v>
      </c>
      <c r="R32" s="8"/>
      <c r="S32" s="8">
        <f t="shared" si="2"/>
        <v>444896670942</v>
      </c>
    </row>
    <row r="33" spans="1:19" ht="23.25" customHeight="1">
      <c r="A33" s="9" t="s">
        <v>199</v>
      </c>
      <c r="C33" s="103"/>
      <c r="D33" s="103"/>
      <c r="E33" s="8" t="s">
        <v>210</v>
      </c>
      <c r="F33" s="8"/>
      <c r="G33" s="102">
        <v>0.23</v>
      </c>
      <c r="I33" s="8">
        <v>0</v>
      </c>
      <c r="K33" s="8">
        <v>0</v>
      </c>
      <c r="M33" s="8">
        <f t="shared" si="1"/>
        <v>0</v>
      </c>
      <c r="O33" s="8">
        <v>2936588634</v>
      </c>
      <c r="Q33" s="8">
        <v>0</v>
      </c>
      <c r="S33" s="8">
        <f t="shared" si="2"/>
        <v>2936588634</v>
      </c>
    </row>
    <row r="34" spans="1:19" ht="23.25" customHeight="1">
      <c r="A34" s="9" t="s">
        <v>106</v>
      </c>
      <c r="C34" s="103"/>
      <c r="D34" s="73"/>
      <c r="E34" s="7" t="s">
        <v>109</v>
      </c>
      <c r="G34" s="102">
        <v>0.23</v>
      </c>
      <c r="I34" s="8">
        <v>13000438350</v>
      </c>
      <c r="K34" s="8">
        <v>0</v>
      </c>
      <c r="M34" s="8">
        <f t="shared" si="1"/>
        <v>13000438350</v>
      </c>
      <c r="O34" s="8">
        <v>108605746525</v>
      </c>
      <c r="Q34" s="8">
        <v>0</v>
      </c>
      <c r="S34" s="8">
        <f t="shared" si="2"/>
        <v>108605746525</v>
      </c>
    </row>
    <row r="35" spans="1:19" ht="23.25" customHeight="1">
      <c r="A35" s="9" t="s">
        <v>107</v>
      </c>
      <c r="C35" s="103"/>
      <c r="D35" s="73"/>
      <c r="E35" s="7" t="s">
        <v>144</v>
      </c>
      <c r="G35" s="102">
        <v>0.23</v>
      </c>
      <c r="I35" s="8">
        <v>51595458840</v>
      </c>
      <c r="K35" s="8">
        <v>0</v>
      </c>
      <c r="M35" s="8">
        <f t="shared" si="1"/>
        <v>51595458840</v>
      </c>
      <c r="O35" s="8">
        <v>417703974120</v>
      </c>
      <c r="Q35" s="8">
        <v>0</v>
      </c>
      <c r="S35" s="8">
        <f t="shared" si="2"/>
        <v>417703974120</v>
      </c>
    </row>
    <row r="36" spans="1:19" ht="23.25" customHeight="1">
      <c r="A36" s="9" t="s">
        <v>101</v>
      </c>
      <c r="C36" s="103"/>
      <c r="D36" s="73"/>
      <c r="E36" s="7" t="s">
        <v>103</v>
      </c>
      <c r="G36" s="102">
        <v>0.18</v>
      </c>
      <c r="I36" s="8">
        <v>38127328680</v>
      </c>
      <c r="K36" s="8">
        <v>0</v>
      </c>
      <c r="M36" s="8">
        <f t="shared" si="1"/>
        <v>38127328680</v>
      </c>
      <c r="O36" s="8">
        <v>319966178895</v>
      </c>
      <c r="Q36" s="8">
        <v>0</v>
      </c>
      <c r="S36" s="8">
        <f t="shared" si="2"/>
        <v>319966178895</v>
      </c>
    </row>
    <row r="37" spans="1:19" ht="23.25" customHeight="1">
      <c r="A37" s="9" t="s">
        <v>87</v>
      </c>
      <c r="C37" s="103"/>
      <c r="D37" s="73"/>
      <c r="E37" s="7" t="s">
        <v>91</v>
      </c>
      <c r="G37" s="102">
        <v>0.23</v>
      </c>
      <c r="I37" s="8">
        <v>0</v>
      </c>
      <c r="K37" s="8">
        <v>0</v>
      </c>
      <c r="M37" s="8">
        <f t="shared" si="1"/>
        <v>0</v>
      </c>
      <c r="O37" s="8">
        <v>422480351213</v>
      </c>
      <c r="Q37" s="8">
        <v>0</v>
      </c>
      <c r="S37" s="8">
        <f t="shared" si="2"/>
        <v>422480351213</v>
      </c>
    </row>
    <row r="38" spans="1:19" ht="23.25" customHeight="1">
      <c r="A38" s="9" t="s">
        <v>83</v>
      </c>
      <c r="C38" s="103"/>
      <c r="D38" s="73"/>
      <c r="E38" s="7" t="s">
        <v>85</v>
      </c>
      <c r="G38" s="102">
        <v>0.23</v>
      </c>
      <c r="I38" s="8">
        <v>42199006770</v>
      </c>
      <c r="K38" s="8">
        <v>0</v>
      </c>
      <c r="M38" s="8">
        <f t="shared" si="1"/>
        <v>42199006770</v>
      </c>
      <c r="O38" s="8">
        <v>332879467006</v>
      </c>
      <c r="Q38" s="8">
        <v>0</v>
      </c>
      <c r="S38" s="8">
        <f t="shared" si="2"/>
        <v>332879467006</v>
      </c>
    </row>
    <row r="39" spans="1:19" ht="23.25" customHeight="1">
      <c r="A39" s="9" t="s">
        <v>26</v>
      </c>
      <c r="C39" s="103"/>
      <c r="D39" s="73"/>
      <c r="E39" s="7" t="s">
        <v>27</v>
      </c>
      <c r="G39" s="102">
        <v>0.23</v>
      </c>
      <c r="I39" s="8">
        <v>0</v>
      </c>
      <c r="K39" s="8">
        <v>0</v>
      </c>
      <c r="M39" s="8">
        <f t="shared" si="1"/>
        <v>0</v>
      </c>
      <c r="O39" s="8">
        <v>48031023503</v>
      </c>
      <c r="Q39" s="8">
        <v>0</v>
      </c>
      <c r="S39" s="8">
        <f t="shared" si="2"/>
        <v>48031023503</v>
      </c>
    </row>
    <row r="40" spans="1:19" ht="23.25" customHeight="1">
      <c r="A40" s="9" t="s">
        <v>28</v>
      </c>
      <c r="C40" s="103"/>
      <c r="D40" s="73"/>
      <c r="E40" s="7" t="s">
        <v>30</v>
      </c>
      <c r="G40" s="102">
        <v>0.23</v>
      </c>
      <c r="I40" s="8">
        <v>12236606620</v>
      </c>
      <c r="K40" s="8">
        <v>0</v>
      </c>
      <c r="M40" s="8">
        <f t="shared" si="1"/>
        <v>12236606620</v>
      </c>
      <c r="O40" s="8">
        <v>99067946081</v>
      </c>
      <c r="Q40" s="8">
        <v>0</v>
      </c>
      <c r="S40" s="8">
        <f t="shared" si="2"/>
        <v>99067946081</v>
      </c>
    </row>
    <row r="41" spans="1:19" ht="23.25" customHeight="1">
      <c r="A41" s="9" t="s">
        <v>86</v>
      </c>
      <c r="C41" s="103"/>
      <c r="D41" s="73"/>
      <c r="E41" s="7" t="s">
        <v>89</v>
      </c>
      <c r="G41" s="102">
        <v>0.23</v>
      </c>
      <c r="I41" s="8">
        <v>40649123826</v>
      </c>
      <c r="K41" s="8">
        <v>0</v>
      </c>
      <c r="M41" s="8">
        <f t="shared" si="1"/>
        <v>40649123826</v>
      </c>
      <c r="O41" s="8">
        <v>328810008202</v>
      </c>
      <c r="Q41" s="8">
        <v>0</v>
      </c>
      <c r="S41" s="8">
        <f t="shared" si="2"/>
        <v>328810008202</v>
      </c>
    </row>
    <row r="42" spans="1:19" ht="23.25" customHeight="1">
      <c r="A42" s="9" t="s">
        <v>95</v>
      </c>
      <c r="C42" s="103"/>
      <c r="D42" s="103"/>
      <c r="E42" s="8" t="s">
        <v>97</v>
      </c>
      <c r="F42" s="8"/>
      <c r="G42" s="102">
        <v>0.18</v>
      </c>
      <c r="I42" s="8">
        <v>0</v>
      </c>
      <c r="K42" s="8">
        <v>0</v>
      </c>
      <c r="M42" s="8">
        <f>I42-K42</f>
        <v>0</v>
      </c>
      <c r="O42" s="8">
        <v>8527629312</v>
      </c>
      <c r="Q42" s="8">
        <v>0</v>
      </c>
      <c r="S42" s="8">
        <f t="shared" si="2"/>
        <v>8527629312</v>
      </c>
    </row>
    <row r="43" spans="1:19" ht="23.25" customHeight="1">
      <c r="A43" s="9" t="s">
        <v>94</v>
      </c>
      <c r="C43" s="103"/>
      <c r="D43" s="103"/>
      <c r="E43" s="8" t="s">
        <v>96</v>
      </c>
      <c r="F43" s="8"/>
      <c r="G43" s="102">
        <v>0.18</v>
      </c>
      <c r="I43" s="8">
        <v>0</v>
      </c>
      <c r="K43" s="8">
        <v>0</v>
      </c>
      <c r="M43" s="8">
        <f>I43-K43</f>
        <v>0</v>
      </c>
      <c r="O43" s="8">
        <v>56789258937</v>
      </c>
      <c r="Q43" s="8">
        <v>0</v>
      </c>
      <c r="S43" s="8">
        <f t="shared" si="2"/>
        <v>56789258937</v>
      </c>
    </row>
    <row r="44" spans="1:19" ht="23.25" customHeight="1">
      <c r="A44" s="9" t="s">
        <v>93</v>
      </c>
      <c r="C44" s="103"/>
      <c r="D44" s="103"/>
      <c r="E44" s="8" t="s">
        <v>96</v>
      </c>
      <c r="F44" s="8"/>
      <c r="G44" s="102">
        <v>0.18</v>
      </c>
      <c r="I44" s="8">
        <v>0</v>
      </c>
      <c r="K44" s="8">
        <v>0</v>
      </c>
      <c r="M44" s="8">
        <f>I44-K44</f>
        <v>0</v>
      </c>
      <c r="O44" s="8">
        <v>26187478355</v>
      </c>
      <c r="Q44" s="8">
        <v>0</v>
      </c>
      <c r="S44" s="8">
        <f t="shared" si="2"/>
        <v>26187478355</v>
      </c>
    </row>
    <row r="45" spans="1:19" ht="23.25" customHeight="1">
      <c r="A45" s="9" t="s">
        <v>248</v>
      </c>
      <c r="C45" s="103"/>
      <c r="D45" s="103"/>
      <c r="E45" s="8" t="s">
        <v>187</v>
      </c>
      <c r="F45" s="8"/>
      <c r="G45" s="102"/>
      <c r="I45" s="8">
        <v>0</v>
      </c>
      <c r="K45" s="8">
        <v>0</v>
      </c>
      <c r="M45" s="8">
        <f t="shared" si="1"/>
        <v>0</v>
      </c>
      <c r="O45" s="8">
        <v>1290580000000</v>
      </c>
      <c r="Q45" s="8">
        <v>0</v>
      </c>
      <c r="S45" s="8">
        <v>1290580000000</v>
      </c>
    </row>
    <row r="46" spans="1:19" ht="23.25" customHeight="1">
      <c r="A46" s="9" t="s">
        <v>249</v>
      </c>
      <c r="C46" s="103"/>
      <c r="D46" s="103"/>
      <c r="E46" s="8" t="s">
        <v>187</v>
      </c>
      <c r="F46" s="8"/>
      <c r="G46" s="102"/>
      <c r="I46" s="8">
        <v>0</v>
      </c>
      <c r="K46" s="8">
        <v>0</v>
      </c>
      <c r="M46" s="8">
        <f t="shared" si="1"/>
        <v>0</v>
      </c>
      <c r="O46" s="8">
        <v>328872470160</v>
      </c>
      <c r="Q46" s="8">
        <v>0</v>
      </c>
      <c r="S46" s="8">
        <v>328872470160</v>
      </c>
    </row>
    <row r="47" spans="1:19" ht="21" customHeight="1">
      <c r="A47" s="42" t="s">
        <v>141</v>
      </c>
      <c r="C47" s="1"/>
      <c r="D47" s="1"/>
      <c r="E47" s="8"/>
      <c r="G47" s="82"/>
      <c r="I47" s="14">
        <f>SUM(I9:I46)</f>
        <v>7010386453134</v>
      </c>
      <c r="J47" s="13"/>
      <c r="K47" s="14">
        <f>SUM(K9:K46)</f>
        <v>4979063838</v>
      </c>
      <c r="L47" s="13"/>
      <c r="M47" s="14">
        <f>SUM(M9:M46)</f>
        <v>7005407389296</v>
      </c>
      <c r="N47" s="13"/>
      <c r="O47" s="14">
        <f>SUM(O9:O46)</f>
        <v>46571747065471</v>
      </c>
      <c r="P47" s="13"/>
      <c r="Q47" s="14">
        <f>SUM(Q9:Q46)</f>
        <v>-11625628909</v>
      </c>
      <c r="R47" s="13"/>
      <c r="S47" s="14">
        <f>SUM(S9:S46)</f>
        <v>46583372694380</v>
      </c>
    </row>
  </sheetData>
  <sortState xmlns:xlrd2="http://schemas.microsoft.com/office/spreadsheetml/2017/richdata2" ref="A9:S43">
    <sortCondition descending="1" ref="S9:S43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/>
    <pageSetUpPr fitToPage="1"/>
  </sheetPr>
  <dimension ref="A1:M11"/>
  <sheetViews>
    <sheetView rightToLeft="1" view="pageBreakPreview" zoomScale="115" zoomScaleNormal="100" zoomScaleSheetLayoutView="115" workbookViewId="0">
      <selection sqref="A1:M1"/>
    </sheetView>
  </sheetViews>
  <sheetFormatPr defaultRowHeight="22.5" customHeight="1"/>
  <cols>
    <col min="1" max="1" width="39" style="10" customWidth="1"/>
    <col min="2" max="2" width="0.85546875" style="10" customWidth="1"/>
    <col min="3" max="3" width="21.28515625" style="7" customWidth="1"/>
    <col min="4" max="4" width="0.85546875" style="7" customWidth="1"/>
    <col min="5" max="5" width="21.28515625" style="7" customWidth="1"/>
    <col min="6" max="6" width="0.85546875" style="7" customWidth="1"/>
    <col min="7" max="7" width="21.28515625" style="7" customWidth="1"/>
    <col min="8" max="8" width="0.85546875" style="7" customWidth="1"/>
    <col min="9" max="9" width="21.28515625" style="7" customWidth="1"/>
    <col min="10" max="10" width="0.85546875" style="7" customWidth="1"/>
    <col min="11" max="11" width="21.28515625" style="7" customWidth="1"/>
    <col min="12" max="12" width="0.85546875" style="7" customWidth="1"/>
    <col min="13" max="13" width="21.28515625" style="7" customWidth="1"/>
    <col min="14" max="14" width="0.28515625" style="10" customWidth="1"/>
    <col min="15" max="15" width="9.140625" style="10"/>
    <col min="16" max="16" width="21.7109375" style="10" bestFit="1" customWidth="1"/>
    <col min="17" max="16384" width="9.140625" style="10"/>
  </cols>
  <sheetData>
    <row r="1" spans="1:13" ht="22.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22.5" customHeight="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3" ht="22.5" customHeight="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5" spans="1:13" ht="22.5" customHeight="1">
      <c r="A5" s="182" t="s">
        <v>71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</row>
    <row r="6" spans="1:13" ht="22.5" customHeight="1">
      <c r="A6" s="183" t="s">
        <v>42</v>
      </c>
      <c r="C6" s="183" t="s">
        <v>51</v>
      </c>
      <c r="D6" s="183"/>
      <c r="E6" s="183"/>
      <c r="F6" s="183"/>
      <c r="G6" s="183"/>
      <c r="I6" s="183" t="s">
        <v>252</v>
      </c>
      <c r="J6" s="183"/>
      <c r="K6" s="183"/>
      <c r="L6" s="183"/>
      <c r="M6" s="183"/>
    </row>
    <row r="7" spans="1:13" ht="22.5" customHeight="1">
      <c r="A7" s="183"/>
      <c r="C7" s="5" t="s">
        <v>69</v>
      </c>
      <c r="D7" s="28"/>
      <c r="E7" s="5" t="s">
        <v>66</v>
      </c>
      <c r="F7" s="28"/>
      <c r="G7" s="5" t="s">
        <v>70</v>
      </c>
      <c r="I7" s="5" t="s">
        <v>69</v>
      </c>
      <c r="J7" s="28"/>
      <c r="K7" s="5" t="s">
        <v>66</v>
      </c>
      <c r="L7" s="28"/>
      <c r="M7" s="5" t="s">
        <v>70</v>
      </c>
    </row>
    <row r="8" spans="1:13" ht="22.5" customHeight="1">
      <c r="A8" s="82"/>
      <c r="C8" s="21" t="s">
        <v>118</v>
      </c>
      <c r="D8" s="8"/>
      <c r="E8" s="21" t="s">
        <v>118</v>
      </c>
      <c r="F8" s="8"/>
      <c r="G8" s="21" t="s">
        <v>118</v>
      </c>
      <c r="I8" s="21" t="s">
        <v>118</v>
      </c>
      <c r="J8" s="8"/>
      <c r="K8" s="21" t="s">
        <v>118</v>
      </c>
      <c r="L8" s="8"/>
      <c r="M8" s="21" t="s">
        <v>118</v>
      </c>
    </row>
    <row r="9" spans="1:13" ht="22.5" customHeight="1">
      <c r="A9" s="33" t="s">
        <v>119</v>
      </c>
      <c r="C9" s="13">
        <v>2798150638153</v>
      </c>
      <c r="D9" s="13"/>
      <c r="E9" s="7">
        <v>4979063838</v>
      </c>
      <c r="F9" s="13"/>
      <c r="G9" s="13">
        <f>C9+E9</f>
        <v>2803129701991</v>
      </c>
      <c r="H9" s="13"/>
      <c r="I9" s="13">
        <v>23897075250211</v>
      </c>
      <c r="J9" s="13"/>
      <c r="K9" s="7">
        <v>-11625628909</v>
      </c>
      <c r="L9" s="13"/>
      <c r="M9" s="8">
        <f>I9+K9</f>
        <v>23885449621302</v>
      </c>
    </row>
    <row r="10" spans="1:13" ht="22.5" customHeight="1">
      <c r="A10" s="137" t="s">
        <v>141</v>
      </c>
      <c r="C10" s="32">
        <f>SUM(C9)</f>
        <v>2798150638153</v>
      </c>
      <c r="D10" s="13"/>
      <c r="E10" s="32">
        <f>SUM(E9)</f>
        <v>4979063838</v>
      </c>
      <c r="F10" s="13"/>
      <c r="G10" s="32">
        <f>SUM(G9)</f>
        <v>2803129701991</v>
      </c>
      <c r="H10" s="13"/>
      <c r="I10" s="32">
        <f>SUM(I9)</f>
        <v>23897075250211</v>
      </c>
      <c r="J10" s="13"/>
      <c r="K10" s="32">
        <f>SUM(K9)</f>
        <v>-11625628909</v>
      </c>
      <c r="L10" s="13"/>
      <c r="M10" s="32">
        <f>SUM(M9)</f>
        <v>23885449621302</v>
      </c>
    </row>
    <row r="11" spans="1:13" ht="22.5" customHeight="1"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/>
    <pageSetUpPr fitToPage="1"/>
  </sheetPr>
  <dimension ref="A1:T38"/>
  <sheetViews>
    <sheetView rightToLeft="1" view="pageBreakPreview" zoomScale="85" zoomScaleNormal="100" zoomScaleSheetLayoutView="85" workbookViewId="0">
      <selection sqref="A1:Q1"/>
    </sheetView>
  </sheetViews>
  <sheetFormatPr defaultRowHeight="18.75"/>
  <cols>
    <col min="1" max="1" width="40.7109375" style="10" bestFit="1" customWidth="1"/>
    <col min="2" max="2" width="0.85546875" style="10" customWidth="1"/>
    <col min="3" max="3" width="13.85546875" style="7" bestFit="1" customWidth="1"/>
    <col min="4" max="4" width="0.85546875" style="7" customWidth="1"/>
    <col min="5" max="5" width="20.85546875" style="7" bestFit="1" customWidth="1"/>
    <col min="6" max="6" width="0.85546875" style="7" customWidth="1"/>
    <col min="7" max="7" width="20.42578125" style="7" bestFit="1" customWidth="1"/>
    <col min="8" max="8" width="0.85546875" style="7" customWidth="1"/>
    <col min="9" max="9" width="18.42578125" style="7" customWidth="1"/>
    <col min="10" max="10" width="0.85546875" style="7" customWidth="1"/>
    <col min="11" max="11" width="12.7109375" style="7" bestFit="1" customWidth="1"/>
    <col min="12" max="12" width="0.85546875" style="7" customWidth="1"/>
    <col min="13" max="13" width="21" style="7" bestFit="1" customWidth="1"/>
    <col min="14" max="14" width="0.85546875" style="7" customWidth="1"/>
    <col min="15" max="15" width="24.7109375" style="7" customWidth="1"/>
    <col min="16" max="16" width="0.85546875" style="7" customWidth="1"/>
    <col min="17" max="17" width="19.28515625" style="7" bestFit="1" customWidth="1"/>
    <col min="18" max="18" width="18.5703125" style="10" bestFit="1" customWidth="1"/>
    <col min="19" max="19" width="26" style="10" bestFit="1" customWidth="1"/>
    <col min="20" max="20" width="18.85546875" style="10" bestFit="1" customWidth="1"/>
    <col min="21" max="21" width="8.85546875" style="10" customWidth="1"/>
    <col min="22" max="34" width="9.140625" style="10" customWidth="1"/>
    <col min="35" max="35" width="20.7109375" style="10" bestFit="1" customWidth="1"/>
    <col min="36" max="36" width="16" style="10" bestFit="1" customWidth="1"/>
    <col min="37" max="16384" width="9.140625" style="10"/>
  </cols>
  <sheetData>
    <row r="1" spans="1:20" ht="2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20" ht="2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</row>
    <row r="3" spans="1:20" ht="2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</row>
    <row r="5" spans="1:20" ht="21">
      <c r="A5" s="182" t="s">
        <v>72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4"/>
      <c r="S5" s="184"/>
    </row>
    <row r="6" spans="1:20" ht="21">
      <c r="A6" s="162" t="s">
        <v>42</v>
      </c>
      <c r="C6" s="183" t="s">
        <v>51</v>
      </c>
      <c r="D6" s="183"/>
      <c r="E6" s="183"/>
      <c r="F6" s="183"/>
      <c r="G6" s="183"/>
      <c r="H6" s="183"/>
      <c r="I6" s="183"/>
      <c r="K6" s="183" t="s">
        <v>252</v>
      </c>
      <c r="L6" s="183"/>
      <c r="M6" s="183"/>
      <c r="N6" s="183"/>
      <c r="O6" s="183"/>
      <c r="P6" s="183"/>
      <c r="Q6" s="183"/>
      <c r="R6" s="184"/>
      <c r="S6" s="184"/>
    </row>
    <row r="7" spans="1:20" ht="42">
      <c r="A7" s="162"/>
      <c r="C7" s="5" t="s">
        <v>6</v>
      </c>
      <c r="D7" s="28"/>
      <c r="E7" s="5" t="s">
        <v>73</v>
      </c>
      <c r="F7" s="28"/>
      <c r="G7" s="5" t="s">
        <v>74</v>
      </c>
      <c r="H7" s="28"/>
      <c r="I7" s="5" t="s">
        <v>75</v>
      </c>
      <c r="K7" s="5" t="s">
        <v>6</v>
      </c>
      <c r="L7" s="28"/>
      <c r="M7" s="5" t="s">
        <v>73</v>
      </c>
      <c r="N7" s="28"/>
      <c r="O7" s="5" t="s">
        <v>74</v>
      </c>
      <c r="P7" s="28"/>
      <c r="Q7" s="5" t="s">
        <v>75</v>
      </c>
      <c r="R7" s="184"/>
      <c r="S7" s="184"/>
    </row>
    <row r="8" spans="1:20" ht="21">
      <c r="A8" s="82"/>
      <c r="C8" s="88"/>
      <c r="D8" s="8"/>
      <c r="E8" s="21" t="s">
        <v>118</v>
      </c>
      <c r="F8" s="8"/>
      <c r="G8" s="21" t="s">
        <v>118</v>
      </c>
      <c r="H8" s="8"/>
      <c r="I8" s="21" t="s">
        <v>118</v>
      </c>
      <c r="K8" s="88"/>
      <c r="L8" s="8"/>
      <c r="M8" s="21" t="s">
        <v>118</v>
      </c>
      <c r="N8" s="8"/>
      <c r="O8" s="21" t="s">
        <v>118</v>
      </c>
      <c r="P8" s="8"/>
      <c r="Q8" s="21" t="s">
        <v>118</v>
      </c>
      <c r="R8" s="92"/>
      <c r="S8" s="92"/>
    </row>
    <row r="9" spans="1:20" ht="21">
      <c r="A9" s="1" t="s">
        <v>217</v>
      </c>
      <c r="C9" s="13">
        <v>15058074</v>
      </c>
      <c r="D9" s="13"/>
      <c r="E9" s="13">
        <v>395614611477</v>
      </c>
      <c r="F9" s="13"/>
      <c r="G9" s="13">
        <v>256333594593</v>
      </c>
      <c r="H9" s="13"/>
      <c r="I9" s="13">
        <f>E9-G9</f>
        <v>139281016884</v>
      </c>
      <c r="J9" s="13"/>
      <c r="K9" s="13">
        <v>15058074</v>
      </c>
      <c r="L9" s="13"/>
      <c r="M9" s="13">
        <v>395614611477</v>
      </c>
      <c r="N9" s="13"/>
      <c r="O9" s="13">
        <v>256333594593</v>
      </c>
      <c r="P9" s="13"/>
      <c r="Q9" s="13">
        <f>M9-O9</f>
        <v>139281016884</v>
      </c>
      <c r="R9" s="92"/>
      <c r="S9" s="92"/>
      <c r="T9" s="7"/>
    </row>
    <row r="10" spans="1:20" ht="21">
      <c r="A10" s="1" t="s">
        <v>165</v>
      </c>
      <c r="C10" s="13">
        <v>0</v>
      </c>
      <c r="D10" s="13"/>
      <c r="E10" s="13">
        <v>0</v>
      </c>
      <c r="F10" s="13"/>
      <c r="G10" s="13">
        <v>0</v>
      </c>
      <c r="H10" s="13"/>
      <c r="I10" s="13">
        <f t="shared" ref="I10:I26" si="0">E10-G10</f>
        <v>0</v>
      </c>
      <c r="J10" s="13"/>
      <c r="K10" s="13">
        <v>990000</v>
      </c>
      <c r="L10" s="13"/>
      <c r="M10" s="13">
        <v>10282333337</v>
      </c>
      <c r="N10" s="13"/>
      <c r="O10" s="13">
        <v>9877230000</v>
      </c>
      <c r="P10" s="13"/>
      <c r="Q10" s="13">
        <f t="shared" ref="Q10:Q26" si="1">M10-O10</f>
        <v>405103337</v>
      </c>
      <c r="R10" s="92"/>
      <c r="S10" s="92"/>
      <c r="T10" s="7"/>
    </row>
    <row r="11" spans="1:20" ht="21">
      <c r="A11" s="1" t="s">
        <v>158</v>
      </c>
      <c r="C11" s="13">
        <v>0</v>
      </c>
      <c r="D11" s="13"/>
      <c r="E11" s="13">
        <v>0</v>
      </c>
      <c r="F11" s="13"/>
      <c r="G11" s="13">
        <v>0</v>
      </c>
      <c r="H11" s="13"/>
      <c r="I11" s="13">
        <f t="shared" si="0"/>
        <v>0</v>
      </c>
      <c r="J11" s="13"/>
      <c r="K11" s="13">
        <v>89879</v>
      </c>
      <c r="L11" s="13"/>
      <c r="M11" s="13">
        <v>353065294688</v>
      </c>
      <c r="N11" s="13"/>
      <c r="O11" s="13">
        <v>451006350712</v>
      </c>
      <c r="P11" s="13"/>
      <c r="Q11" s="13">
        <f>M11-O11</f>
        <v>-97941056024</v>
      </c>
      <c r="R11" s="92"/>
      <c r="S11" s="92"/>
      <c r="T11" s="7"/>
    </row>
    <row r="12" spans="1:20" ht="21">
      <c r="A12" s="1" t="s">
        <v>111</v>
      </c>
      <c r="C12" s="13">
        <v>0</v>
      </c>
      <c r="D12" s="13"/>
      <c r="E12" s="13">
        <v>0</v>
      </c>
      <c r="F12" s="13"/>
      <c r="G12" s="13">
        <v>0</v>
      </c>
      <c r="H12" s="13"/>
      <c r="I12" s="13">
        <f t="shared" si="0"/>
        <v>0</v>
      </c>
      <c r="J12" s="13"/>
      <c r="K12" s="13">
        <v>121400000</v>
      </c>
      <c r="L12" s="13"/>
      <c r="M12" s="13">
        <v>837566047604</v>
      </c>
      <c r="N12" s="13"/>
      <c r="O12" s="13">
        <f>M12-Q12</f>
        <v>683360705020</v>
      </c>
      <c r="P12" s="13"/>
      <c r="Q12" s="13">
        <f>160730161290-4220454334-2304364372</f>
        <v>154205342584</v>
      </c>
      <c r="R12" s="92"/>
      <c r="S12" s="92"/>
      <c r="T12" s="7"/>
    </row>
    <row r="13" spans="1:20" ht="21">
      <c r="A13" s="1" t="s">
        <v>196</v>
      </c>
      <c r="C13" s="13">
        <v>137000</v>
      </c>
      <c r="D13" s="13"/>
      <c r="E13" s="13">
        <v>129908074060</v>
      </c>
      <c r="F13" s="13"/>
      <c r="G13" s="13">
        <v>121444840519</v>
      </c>
      <c r="H13" s="13"/>
      <c r="I13" s="13">
        <f t="shared" si="0"/>
        <v>8463233541</v>
      </c>
      <c r="J13" s="13"/>
      <c r="K13" s="13">
        <v>449423</v>
      </c>
      <c r="L13" s="13"/>
      <c r="M13" s="13">
        <v>418308190618</v>
      </c>
      <c r="N13" s="13"/>
      <c r="O13" s="13">
        <v>392988354011</v>
      </c>
      <c r="P13" s="13"/>
      <c r="Q13" s="13">
        <f t="shared" si="1"/>
        <v>25319836607</v>
      </c>
      <c r="R13" s="92"/>
      <c r="S13" s="92"/>
      <c r="T13" s="7"/>
    </row>
    <row r="14" spans="1:20" ht="21">
      <c r="A14" s="1" t="s">
        <v>195</v>
      </c>
      <c r="C14" s="13">
        <v>200000</v>
      </c>
      <c r="D14" s="13"/>
      <c r="E14" s="13">
        <v>183999895628</v>
      </c>
      <c r="F14" s="13"/>
      <c r="G14" s="13">
        <v>173870874684</v>
      </c>
      <c r="H14" s="13"/>
      <c r="I14" s="13">
        <f t="shared" si="0"/>
        <v>10129020944</v>
      </c>
      <c r="J14" s="13"/>
      <c r="K14" s="13">
        <v>384007</v>
      </c>
      <c r="L14" s="13"/>
      <c r="M14" s="13">
        <v>349981154218</v>
      </c>
      <c r="N14" s="13"/>
      <c r="O14" s="13">
        <v>331199849149</v>
      </c>
      <c r="P14" s="13"/>
      <c r="Q14" s="13">
        <f t="shared" si="1"/>
        <v>18781305069</v>
      </c>
      <c r="R14" s="92"/>
      <c r="S14" s="92"/>
      <c r="T14" s="7"/>
    </row>
    <row r="15" spans="1:20" ht="21">
      <c r="A15" s="1" t="s">
        <v>194</v>
      </c>
      <c r="C15" s="13">
        <v>144567</v>
      </c>
      <c r="D15" s="13"/>
      <c r="E15" s="13">
        <v>144567000000</v>
      </c>
      <c r="F15" s="13"/>
      <c r="G15" s="13">
        <v>131744706162</v>
      </c>
      <c r="H15" s="13"/>
      <c r="I15" s="13">
        <f t="shared" si="0"/>
        <v>12822293838</v>
      </c>
      <c r="J15" s="13"/>
      <c r="K15" s="13">
        <v>193322</v>
      </c>
      <c r="L15" s="13"/>
      <c r="M15" s="13">
        <v>192337974654</v>
      </c>
      <c r="N15" s="13"/>
      <c r="O15" s="13">
        <v>176175407144</v>
      </c>
      <c r="P15" s="13"/>
      <c r="Q15" s="13">
        <f t="shared" si="1"/>
        <v>16162567510</v>
      </c>
      <c r="R15" s="92"/>
      <c r="S15" s="92"/>
      <c r="T15" s="7"/>
    </row>
    <row r="16" spans="1:20" ht="21">
      <c r="A16" s="1" t="s">
        <v>198</v>
      </c>
      <c r="C16" s="13">
        <v>198930</v>
      </c>
      <c r="D16" s="13"/>
      <c r="E16" s="13">
        <v>179734935960</v>
      </c>
      <c r="F16" s="13"/>
      <c r="G16" s="13">
        <v>175313694089</v>
      </c>
      <c r="H16" s="13"/>
      <c r="I16" s="13">
        <f t="shared" si="0"/>
        <v>4421241871</v>
      </c>
      <c r="J16" s="13"/>
      <c r="K16" s="13">
        <v>212326</v>
      </c>
      <c r="L16" s="13"/>
      <c r="M16" s="13">
        <v>191599212693</v>
      </c>
      <c r="N16" s="13"/>
      <c r="O16" s="13">
        <v>186698170760</v>
      </c>
      <c r="P16" s="13"/>
      <c r="Q16" s="13">
        <f t="shared" si="1"/>
        <v>4901041933</v>
      </c>
      <c r="R16" s="92"/>
      <c r="S16" s="92"/>
      <c r="T16" s="7"/>
    </row>
    <row r="17" spans="1:20" ht="21">
      <c r="A17" s="1" t="s">
        <v>197</v>
      </c>
      <c r="C17" s="13">
        <v>0</v>
      </c>
      <c r="D17" s="13"/>
      <c r="E17" s="13">
        <v>0</v>
      </c>
      <c r="F17" s="13"/>
      <c r="G17" s="13">
        <v>0</v>
      </c>
      <c r="H17" s="13"/>
      <c r="I17" s="13">
        <f t="shared" si="0"/>
        <v>0</v>
      </c>
      <c r="J17" s="13"/>
      <c r="K17" s="13">
        <v>26458</v>
      </c>
      <c r="L17" s="13"/>
      <c r="M17" s="13">
        <v>24492219646</v>
      </c>
      <c r="N17" s="13"/>
      <c r="O17" s="13">
        <v>23100058151</v>
      </c>
      <c r="P17" s="13"/>
      <c r="Q17" s="13">
        <f t="shared" si="1"/>
        <v>1392161495</v>
      </c>
      <c r="R17" s="92"/>
      <c r="S17" s="92"/>
      <c r="T17" s="7"/>
    </row>
    <row r="18" spans="1:20" ht="21">
      <c r="A18" s="1" t="s">
        <v>94</v>
      </c>
      <c r="C18" s="13">
        <v>0</v>
      </c>
      <c r="D18" s="13"/>
      <c r="E18" s="13">
        <v>0</v>
      </c>
      <c r="F18" s="13"/>
      <c r="G18" s="13">
        <v>0</v>
      </c>
      <c r="H18" s="13"/>
      <c r="I18" s="13">
        <f t="shared" si="0"/>
        <v>0</v>
      </c>
      <c r="J18" s="13"/>
      <c r="K18" s="13">
        <v>4302000</v>
      </c>
      <c r="L18" s="13"/>
      <c r="M18" s="13">
        <v>4302000000000</v>
      </c>
      <c r="N18" s="13"/>
      <c r="O18" s="13">
        <v>4299660787500</v>
      </c>
      <c r="P18" s="13"/>
      <c r="Q18" s="13">
        <f t="shared" si="1"/>
        <v>2339212500</v>
      </c>
      <c r="R18" s="92"/>
      <c r="S18" s="92"/>
      <c r="T18" s="7"/>
    </row>
    <row r="19" spans="1:20" ht="21">
      <c r="A19" s="1" t="s">
        <v>93</v>
      </c>
      <c r="C19" s="13">
        <v>0</v>
      </c>
      <c r="D19" s="13"/>
      <c r="E19" s="13">
        <v>0</v>
      </c>
      <c r="F19" s="13"/>
      <c r="G19" s="13">
        <v>0</v>
      </c>
      <c r="H19" s="13"/>
      <c r="I19" s="13">
        <f t="shared" si="0"/>
        <v>0</v>
      </c>
      <c r="J19" s="13"/>
      <c r="K19" s="13">
        <v>1983800</v>
      </c>
      <c r="L19" s="13"/>
      <c r="M19" s="13">
        <v>1983800000000</v>
      </c>
      <c r="N19" s="13"/>
      <c r="O19" s="13">
        <v>1982721308750</v>
      </c>
      <c r="P19" s="13"/>
      <c r="Q19" s="13">
        <f t="shared" si="1"/>
        <v>1078691250</v>
      </c>
      <c r="R19" s="92"/>
      <c r="S19" s="92"/>
      <c r="T19" s="7"/>
    </row>
    <row r="20" spans="1:20" ht="21">
      <c r="A20" s="1" t="s">
        <v>95</v>
      </c>
      <c r="C20" s="13">
        <v>0</v>
      </c>
      <c r="D20" s="13"/>
      <c r="E20" s="13">
        <v>0</v>
      </c>
      <c r="F20" s="13"/>
      <c r="G20" s="13">
        <v>0</v>
      </c>
      <c r="H20" s="13"/>
      <c r="I20" s="13">
        <f t="shared" si="0"/>
        <v>0</v>
      </c>
      <c r="J20" s="13"/>
      <c r="K20" s="13">
        <v>646000</v>
      </c>
      <c r="L20" s="13"/>
      <c r="M20" s="13">
        <v>646000000000</v>
      </c>
      <c r="N20" s="13"/>
      <c r="O20" s="13">
        <v>645648737500</v>
      </c>
      <c r="P20" s="13"/>
      <c r="Q20" s="13">
        <f t="shared" si="1"/>
        <v>351262500</v>
      </c>
      <c r="R20" s="92"/>
      <c r="S20" s="92"/>
      <c r="T20" s="7"/>
    </row>
    <row r="21" spans="1:20" ht="21">
      <c r="A21" s="1" t="s">
        <v>218</v>
      </c>
      <c r="C21" s="13">
        <v>0</v>
      </c>
      <c r="D21" s="13"/>
      <c r="E21" s="13">
        <v>0</v>
      </c>
      <c r="F21" s="13"/>
      <c r="G21" s="13">
        <v>0</v>
      </c>
      <c r="H21" s="13"/>
      <c r="I21" s="13">
        <f t="shared" si="0"/>
        <v>0</v>
      </c>
      <c r="J21" s="13"/>
      <c r="K21" s="13">
        <v>5333147</v>
      </c>
      <c r="L21" s="13"/>
      <c r="M21" s="13">
        <v>4494950448505</v>
      </c>
      <c r="N21" s="13"/>
      <c r="O21" s="13">
        <v>4446244653900</v>
      </c>
      <c r="P21" s="13"/>
      <c r="Q21" s="13">
        <f t="shared" si="1"/>
        <v>48705794605</v>
      </c>
      <c r="R21" s="92"/>
      <c r="S21" s="92"/>
      <c r="T21" s="7"/>
    </row>
    <row r="22" spans="1:20" ht="21">
      <c r="A22" s="1" t="s">
        <v>150</v>
      </c>
      <c r="C22" s="13">
        <v>0</v>
      </c>
      <c r="D22" s="13"/>
      <c r="E22" s="13">
        <v>0</v>
      </c>
      <c r="F22" s="13"/>
      <c r="G22" s="13">
        <v>0</v>
      </c>
      <c r="H22" s="13"/>
      <c r="I22" s="13">
        <f t="shared" si="0"/>
        <v>0</v>
      </c>
      <c r="J22" s="13"/>
      <c r="K22" s="13">
        <v>10000</v>
      </c>
      <c r="L22" s="13"/>
      <c r="M22" s="13">
        <v>8106489701</v>
      </c>
      <c r="N22" s="13"/>
      <c r="O22" s="13">
        <v>7884120680</v>
      </c>
      <c r="P22" s="13"/>
      <c r="Q22" s="13">
        <f t="shared" si="1"/>
        <v>222369021</v>
      </c>
      <c r="R22" s="92"/>
      <c r="S22" s="92"/>
      <c r="T22" s="7"/>
    </row>
    <row r="23" spans="1:20" ht="21">
      <c r="A23" s="1" t="s">
        <v>170</v>
      </c>
      <c r="C23" s="13">
        <v>0</v>
      </c>
      <c r="D23" s="13"/>
      <c r="E23" s="13">
        <v>0</v>
      </c>
      <c r="F23" s="13"/>
      <c r="G23" s="13">
        <v>0</v>
      </c>
      <c r="H23" s="13"/>
      <c r="I23" s="13">
        <f t="shared" si="0"/>
        <v>0</v>
      </c>
      <c r="J23" s="13"/>
      <c r="K23" s="13">
        <v>122640</v>
      </c>
      <c r="L23" s="13"/>
      <c r="M23" s="13">
        <v>99952812248</v>
      </c>
      <c r="N23" s="13"/>
      <c r="O23" s="13">
        <v>94920774748</v>
      </c>
      <c r="P23" s="13"/>
      <c r="Q23" s="13">
        <f t="shared" si="1"/>
        <v>5032037500</v>
      </c>
      <c r="R23" s="92"/>
      <c r="S23" s="92"/>
      <c r="T23" s="7"/>
    </row>
    <row r="24" spans="1:20" ht="21">
      <c r="A24" s="1" t="s">
        <v>26</v>
      </c>
      <c r="C24" s="13">
        <v>0</v>
      </c>
      <c r="D24" s="13"/>
      <c r="E24" s="13">
        <v>0</v>
      </c>
      <c r="F24" s="13"/>
      <c r="G24" s="13">
        <v>0</v>
      </c>
      <c r="H24" s="13"/>
      <c r="I24" s="13">
        <f t="shared" si="0"/>
        <v>0</v>
      </c>
      <c r="J24" s="13"/>
      <c r="K24" s="13">
        <v>526865</v>
      </c>
      <c r="L24" s="13"/>
      <c r="M24" s="13">
        <v>526865000000</v>
      </c>
      <c r="N24" s="13"/>
      <c r="O24" s="13">
        <v>493450409484</v>
      </c>
      <c r="P24" s="13"/>
      <c r="Q24" s="13">
        <f t="shared" si="1"/>
        <v>33414590516</v>
      </c>
      <c r="R24" s="92"/>
      <c r="S24" s="92"/>
    </row>
    <row r="25" spans="1:20" ht="21">
      <c r="A25" s="1" t="s">
        <v>87</v>
      </c>
      <c r="C25" s="13">
        <v>0</v>
      </c>
      <c r="D25" s="13"/>
      <c r="E25" s="13">
        <v>0</v>
      </c>
      <c r="F25" s="13"/>
      <c r="G25" s="13">
        <v>0</v>
      </c>
      <c r="H25" s="13"/>
      <c r="I25" s="13">
        <f t="shared" si="0"/>
        <v>0</v>
      </c>
      <c r="J25" s="13"/>
      <c r="K25" s="13">
        <v>3528000</v>
      </c>
      <c r="L25" s="13"/>
      <c r="M25" s="13">
        <v>3528000000000</v>
      </c>
      <c r="N25" s="13"/>
      <c r="O25" s="13">
        <v>3490820833500</v>
      </c>
      <c r="P25" s="13"/>
      <c r="Q25" s="13">
        <f t="shared" si="1"/>
        <v>37179166500</v>
      </c>
      <c r="R25" s="92"/>
      <c r="S25" s="92"/>
    </row>
    <row r="26" spans="1:20" ht="21">
      <c r="A26" s="1" t="s">
        <v>199</v>
      </c>
      <c r="C26" s="13">
        <v>0</v>
      </c>
      <c r="D26" s="13"/>
      <c r="E26" s="13">
        <v>0</v>
      </c>
      <c r="F26" s="13"/>
      <c r="G26" s="13">
        <v>0</v>
      </c>
      <c r="H26" s="13"/>
      <c r="I26" s="13">
        <f t="shared" si="0"/>
        <v>0</v>
      </c>
      <c r="J26" s="13"/>
      <c r="K26" s="13">
        <v>70000</v>
      </c>
      <c r="L26" s="13"/>
      <c r="M26" s="13">
        <v>70000000000</v>
      </c>
      <c r="N26" s="13"/>
      <c r="O26" s="13">
        <v>68869127235</v>
      </c>
      <c r="P26" s="13"/>
      <c r="Q26" s="13">
        <f t="shared" si="1"/>
        <v>1130872765</v>
      </c>
      <c r="R26" s="92"/>
      <c r="S26" s="92"/>
    </row>
    <row r="27" spans="1:20" ht="21">
      <c r="A27" s="137" t="s">
        <v>141</v>
      </c>
      <c r="E27" s="14">
        <f>SUM(E9:E26)</f>
        <v>1033824517125</v>
      </c>
      <c r="G27" s="14">
        <f>SUM(G9:G26)</f>
        <v>858707710047</v>
      </c>
      <c r="I27" s="14">
        <f>SUM(I9:I26)</f>
        <v>175116807078</v>
      </c>
      <c r="M27" s="14">
        <f>SUM(M9:M26)</f>
        <v>18432921789389</v>
      </c>
      <c r="O27" s="14">
        <f>SUM(O9:O26)</f>
        <v>18040960472837</v>
      </c>
      <c r="Q27" s="14">
        <f>SUM(Q9:Q26)</f>
        <v>391961316552</v>
      </c>
    </row>
    <row r="29" spans="1:20">
      <c r="A29" s="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20">
      <c r="A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20">
      <c r="A31" s="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20">
      <c r="A32" s="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>
      <c r="A33" s="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>
      <c r="A34" s="9"/>
      <c r="C34" s="13"/>
      <c r="D34" s="13"/>
      <c r="E34" s="13"/>
      <c r="F34" s="13"/>
      <c r="G34" s="13"/>
      <c r="H34" s="13"/>
      <c r="I34" s="13"/>
      <c r="J34" s="13"/>
      <c r="K34" s="77"/>
      <c r="L34" s="13"/>
      <c r="M34" s="13"/>
      <c r="N34" s="13"/>
      <c r="O34" s="13"/>
      <c r="P34" s="13"/>
      <c r="Q34" s="13"/>
    </row>
    <row r="35" spans="1:17">
      <c r="A35" s="9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>
      <c r="A36" s="9"/>
      <c r="C36" s="13"/>
      <c r="D36" s="13"/>
      <c r="E36" s="13"/>
      <c r="F36" s="13"/>
      <c r="G36" s="13"/>
      <c r="H36" s="13"/>
      <c r="I36" s="13"/>
      <c r="J36" s="13"/>
      <c r="K36" s="78"/>
      <c r="L36" s="13"/>
      <c r="M36" s="13"/>
      <c r="N36" s="13"/>
      <c r="O36" s="13"/>
      <c r="P36" s="13"/>
      <c r="Q36" s="13"/>
    </row>
    <row r="37" spans="1:17">
      <c r="A37" s="9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>
      <c r="A38" s="9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</sheetData>
  <sortState xmlns:xlrd2="http://schemas.microsoft.com/office/spreadsheetml/2017/richdata2" ref="A9:Q26">
    <sortCondition descending="1" ref="Q9:Q26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  <pageSetUpPr fitToPage="1"/>
  </sheetPr>
  <dimension ref="A1:X64"/>
  <sheetViews>
    <sheetView rightToLeft="1" view="pageBreakPreview" topLeftCell="A28" zoomScale="85" zoomScaleNormal="100" zoomScaleSheetLayoutView="85" workbookViewId="0">
      <selection activeCell="I61" sqref="I61"/>
    </sheetView>
  </sheetViews>
  <sheetFormatPr defaultRowHeight="19.5" customHeight="1"/>
  <cols>
    <col min="1" max="1" width="33.28515625" style="10" customWidth="1"/>
    <col min="2" max="2" width="0.85546875" style="10" customWidth="1"/>
    <col min="3" max="3" width="15.5703125" style="7" bestFit="1" customWidth="1"/>
    <col min="4" max="4" width="0.85546875" style="7" customWidth="1"/>
    <col min="5" max="5" width="22.42578125" style="7" bestFit="1" customWidth="1"/>
    <col min="6" max="6" width="0.5703125" style="7" customWidth="1"/>
    <col min="7" max="7" width="22.140625" style="7" bestFit="1" customWidth="1"/>
    <col min="8" max="8" width="0.85546875" style="7" customWidth="1"/>
    <col min="9" max="9" width="26.28515625" style="7" bestFit="1" customWidth="1"/>
    <col min="10" max="10" width="0.7109375" style="7" customWidth="1"/>
    <col min="11" max="11" width="15.5703125" style="7" bestFit="1" customWidth="1"/>
    <col min="12" max="12" width="0.85546875" style="7" customWidth="1"/>
    <col min="13" max="13" width="22.42578125" style="7" bestFit="1" customWidth="1"/>
    <col min="14" max="14" width="0.85546875" style="7" customWidth="1"/>
    <col min="15" max="15" width="22.28515625" style="7" bestFit="1" customWidth="1"/>
    <col min="16" max="16" width="0.85546875" style="7" customWidth="1"/>
    <col min="17" max="17" width="22.28515625" style="7" customWidth="1"/>
    <col min="18" max="18" width="0.85546875" style="10" customWidth="1"/>
    <col min="19" max="19" width="20.85546875" style="10" bestFit="1" customWidth="1"/>
    <col min="20" max="22" width="9.140625" style="10"/>
    <col min="23" max="23" width="18.85546875" style="10" bestFit="1" customWidth="1"/>
    <col min="24" max="24" width="14.5703125" style="10" bestFit="1" customWidth="1"/>
    <col min="25" max="16384" width="9.140625" style="10"/>
  </cols>
  <sheetData>
    <row r="1" spans="1:24" ht="19.5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</row>
    <row r="2" spans="1:24" ht="19.5" customHeight="1">
      <c r="A2" s="161" t="s">
        <v>41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</row>
    <row r="3" spans="1:24" ht="19.5" customHeight="1">
      <c r="A3" s="161" t="str">
        <f>سهام!A3</f>
        <v>برای ماه منتهی به 1405/07/30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</row>
    <row r="4" spans="1:24" ht="12.75" customHeight="1"/>
    <row r="5" spans="1:24" ht="19.5" customHeight="1">
      <c r="A5" s="182" t="s">
        <v>76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</row>
    <row r="6" spans="1:24" ht="19.5" customHeight="1">
      <c r="A6" s="183" t="s">
        <v>42</v>
      </c>
      <c r="C6" s="162" t="s">
        <v>51</v>
      </c>
      <c r="D6" s="162"/>
      <c r="E6" s="162"/>
      <c r="F6" s="162"/>
      <c r="G6" s="162"/>
      <c r="H6" s="162"/>
      <c r="I6" s="162"/>
      <c r="K6" s="162" t="s">
        <v>252</v>
      </c>
      <c r="L6" s="162"/>
      <c r="M6" s="162"/>
      <c r="N6" s="162"/>
      <c r="O6" s="162"/>
      <c r="P6" s="162"/>
      <c r="Q6" s="162"/>
    </row>
    <row r="7" spans="1:24" ht="33.75" customHeight="1">
      <c r="A7" s="183"/>
      <c r="C7" s="5" t="s">
        <v>6</v>
      </c>
      <c r="D7" s="28"/>
      <c r="E7" s="5" t="s">
        <v>8</v>
      </c>
      <c r="F7" s="28"/>
      <c r="G7" s="5" t="s">
        <v>74</v>
      </c>
      <c r="H7" s="28"/>
      <c r="I7" s="5" t="s">
        <v>77</v>
      </c>
      <c r="K7" s="5" t="s">
        <v>6</v>
      </c>
      <c r="L7" s="28"/>
      <c r="M7" s="5" t="s">
        <v>8</v>
      </c>
      <c r="N7" s="28"/>
      <c r="O7" s="5" t="s">
        <v>74</v>
      </c>
      <c r="P7" s="28"/>
      <c r="Q7" s="5" t="s">
        <v>77</v>
      </c>
    </row>
    <row r="8" spans="1:24" ht="21">
      <c r="A8" s="82"/>
      <c r="C8" s="88"/>
      <c r="D8" s="8"/>
      <c r="E8" s="21" t="s">
        <v>118</v>
      </c>
      <c r="F8" s="8"/>
      <c r="G8" s="21" t="s">
        <v>118</v>
      </c>
      <c r="H8" s="8"/>
      <c r="I8" s="21" t="s">
        <v>118</v>
      </c>
      <c r="K8" s="88"/>
      <c r="L8" s="8"/>
      <c r="M8" s="21" t="s">
        <v>118</v>
      </c>
      <c r="N8" s="8"/>
      <c r="O8" s="21" t="s">
        <v>118</v>
      </c>
      <c r="P8" s="8"/>
      <c r="Q8" s="21" t="s">
        <v>118</v>
      </c>
      <c r="V8" s="7"/>
    </row>
    <row r="9" spans="1:24" ht="19.5" customHeight="1">
      <c r="A9" s="9" t="s">
        <v>17</v>
      </c>
      <c r="C9" s="7">
        <v>1335006</v>
      </c>
      <c r="E9" s="7">
        <v>1481112260654</v>
      </c>
      <c r="G9" s="7">
        <v>1309292582934</v>
      </c>
      <c r="I9" s="7">
        <f>E9-G9</f>
        <v>171819677720</v>
      </c>
      <c r="K9" s="7">
        <v>1335006</v>
      </c>
      <c r="M9" s="7">
        <v>1481112260654</v>
      </c>
      <c r="O9" s="7">
        <v>738611504517</v>
      </c>
      <c r="Q9" s="7">
        <f>M9-O9</f>
        <v>742500756137</v>
      </c>
    </row>
    <row r="10" spans="1:24" ht="19.5" customHeight="1">
      <c r="A10" s="9" t="s">
        <v>177</v>
      </c>
      <c r="C10" s="7">
        <v>967000</v>
      </c>
      <c r="E10" s="7">
        <v>559570022000</v>
      </c>
      <c r="G10" s="7">
        <v>471735859288</v>
      </c>
      <c r="I10" s="7">
        <f t="shared" ref="I10:I55" si="0">E10-G10</f>
        <v>87834162712</v>
      </c>
      <c r="K10" s="7">
        <v>967000</v>
      </c>
      <c r="M10" s="7">
        <v>559570022000</v>
      </c>
      <c r="O10" s="7">
        <v>249912269811</v>
      </c>
      <c r="Q10" s="7">
        <f t="shared" ref="Q10:Q58" si="1">M10-O10</f>
        <v>309657752189</v>
      </c>
      <c r="U10" s="7"/>
    </row>
    <row r="11" spans="1:24" ht="19.5" customHeight="1">
      <c r="A11" s="1" t="s">
        <v>104</v>
      </c>
      <c r="C11" s="7">
        <v>6050000</v>
      </c>
      <c r="E11" s="7">
        <v>285748263900</v>
      </c>
      <c r="G11" s="7">
        <v>245487576950</v>
      </c>
      <c r="I11" s="7">
        <f t="shared" si="0"/>
        <v>40260686950</v>
      </c>
      <c r="K11" s="7">
        <v>6050000</v>
      </c>
      <c r="M11" s="7">
        <v>285748263900</v>
      </c>
      <c r="O11" s="7">
        <v>150902125000</v>
      </c>
      <c r="Q11" s="7">
        <f t="shared" si="1"/>
        <v>134846138900</v>
      </c>
    </row>
    <row r="12" spans="1:24" ht="19.5" customHeight="1">
      <c r="A12" s="9" t="s">
        <v>111</v>
      </c>
      <c r="C12" s="7">
        <v>145662568</v>
      </c>
      <c r="E12" s="7">
        <v>1024764468116</v>
      </c>
      <c r="G12" s="7">
        <v>994556319479</v>
      </c>
      <c r="I12" s="7">
        <f t="shared" si="0"/>
        <v>30208148637</v>
      </c>
      <c r="K12" s="7">
        <v>145662568</v>
      </c>
      <c r="M12" s="7">
        <v>1024764468116</v>
      </c>
      <c r="O12" s="7">
        <v>839736120564</v>
      </c>
      <c r="Q12" s="7">
        <f t="shared" si="1"/>
        <v>185028347552</v>
      </c>
    </row>
    <row r="13" spans="1:24" ht="19.5" customHeight="1">
      <c r="A13" s="9" t="s">
        <v>166</v>
      </c>
      <c r="C13" s="7">
        <v>4433240</v>
      </c>
      <c r="E13" s="7">
        <v>940375105865</v>
      </c>
      <c r="G13" s="7">
        <v>846618325414</v>
      </c>
      <c r="I13" s="7">
        <f t="shared" si="0"/>
        <v>93756780451</v>
      </c>
      <c r="K13" s="7">
        <v>4433240</v>
      </c>
      <c r="M13" s="7">
        <v>940375105865</v>
      </c>
      <c r="O13" s="7">
        <v>657490717200</v>
      </c>
      <c r="Q13" s="7">
        <f t="shared" si="1"/>
        <v>282884388665</v>
      </c>
      <c r="X13" s="7"/>
    </row>
    <row r="14" spans="1:24" ht="19.5" customHeight="1">
      <c r="A14" s="9" t="s">
        <v>100</v>
      </c>
      <c r="C14" s="7">
        <v>4710000</v>
      </c>
      <c r="E14" s="7">
        <v>242251457184</v>
      </c>
      <c r="G14" s="7">
        <v>197416704837</v>
      </c>
      <c r="I14" s="7">
        <f t="shared" si="0"/>
        <v>44834752347</v>
      </c>
      <c r="K14" s="7">
        <v>4710000</v>
      </c>
      <c r="M14" s="7">
        <v>242251457184</v>
      </c>
      <c r="O14" s="7">
        <v>101610088041</v>
      </c>
      <c r="Q14" s="7">
        <f t="shared" si="1"/>
        <v>140641369143</v>
      </c>
      <c r="X14" s="7"/>
    </row>
    <row r="15" spans="1:24" ht="19.5" customHeight="1">
      <c r="A15" s="22" t="s">
        <v>105</v>
      </c>
      <c r="C15" s="7">
        <v>3541990</v>
      </c>
      <c r="E15" s="7">
        <v>135469887620</v>
      </c>
      <c r="G15" s="7">
        <v>115203295589</v>
      </c>
      <c r="I15" s="7">
        <f t="shared" si="0"/>
        <v>20266592031</v>
      </c>
      <c r="K15" s="7">
        <v>3541990</v>
      </c>
      <c r="M15" s="7">
        <v>135469887620</v>
      </c>
      <c r="O15" s="7">
        <v>65552795496</v>
      </c>
      <c r="Q15" s="7">
        <f t="shared" si="1"/>
        <v>69917092124</v>
      </c>
    </row>
    <row r="16" spans="1:24" ht="19.5" customHeight="1">
      <c r="A16" s="9" t="s">
        <v>156</v>
      </c>
      <c r="C16" s="7">
        <v>5267000</v>
      </c>
      <c r="E16" s="7">
        <v>802143164728</v>
      </c>
      <c r="G16" s="7">
        <v>728078056640</v>
      </c>
      <c r="I16" s="7">
        <f t="shared" si="0"/>
        <v>74065108088</v>
      </c>
      <c r="K16" s="7">
        <v>5267000</v>
      </c>
      <c r="M16" s="7">
        <v>802143164728</v>
      </c>
      <c r="O16" s="7">
        <v>573408815720</v>
      </c>
      <c r="Q16" s="7">
        <f t="shared" si="1"/>
        <v>228734349008</v>
      </c>
    </row>
    <row r="17" spans="1:19" ht="19.5" customHeight="1">
      <c r="A17" s="9" t="s">
        <v>18</v>
      </c>
      <c r="C17" s="7">
        <v>91687580</v>
      </c>
      <c r="E17" s="7">
        <v>9689180041507</v>
      </c>
      <c r="G17" s="7">
        <v>8714064502390</v>
      </c>
      <c r="I17" s="7">
        <f t="shared" si="0"/>
        <v>975115539117</v>
      </c>
      <c r="K17" s="7">
        <v>91687580</v>
      </c>
      <c r="M17" s="7">
        <v>9689180041507</v>
      </c>
      <c r="O17" s="7">
        <v>7096337970615</v>
      </c>
      <c r="Q17" s="7">
        <f t="shared" si="1"/>
        <v>2592842070892</v>
      </c>
    </row>
    <row r="18" spans="1:19" ht="19.5" customHeight="1">
      <c r="A18" s="9" t="s">
        <v>191</v>
      </c>
      <c r="C18" s="7">
        <v>10877447426</v>
      </c>
      <c r="E18" s="7">
        <v>16222427230367</v>
      </c>
      <c r="G18" s="7">
        <v>14614215881515</v>
      </c>
      <c r="I18" s="7">
        <f>E18-G18</f>
        <v>1608211348852</v>
      </c>
      <c r="K18" s="7">
        <v>10877447426</v>
      </c>
      <c r="M18" s="7">
        <v>16222427230367</v>
      </c>
      <c r="O18" s="7">
        <v>15034963086624</v>
      </c>
      <c r="Q18" s="7">
        <f t="shared" si="1"/>
        <v>1187464143743</v>
      </c>
    </row>
    <row r="19" spans="1:19" s="72" customFormat="1" ht="19.5" customHeight="1">
      <c r="A19" s="9" t="s">
        <v>193</v>
      </c>
      <c r="B19" s="10"/>
      <c r="C19" s="7">
        <v>31096000</v>
      </c>
      <c r="D19" s="7"/>
      <c r="E19" s="7">
        <v>1466746389680</v>
      </c>
      <c r="F19" s="7"/>
      <c r="G19" s="7">
        <v>1322789385632</v>
      </c>
      <c r="H19" s="7"/>
      <c r="I19" s="7">
        <f t="shared" si="0"/>
        <v>143957004048</v>
      </c>
      <c r="J19" s="7"/>
      <c r="K19" s="7">
        <v>31096000</v>
      </c>
      <c r="L19" s="7"/>
      <c r="M19" s="7">
        <v>1466746389680</v>
      </c>
      <c r="N19" s="7"/>
      <c r="O19" s="7">
        <v>1001230176771</v>
      </c>
      <c r="P19" s="7"/>
      <c r="Q19" s="7">
        <f t="shared" si="1"/>
        <v>465516212909</v>
      </c>
      <c r="S19" s="10"/>
    </row>
    <row r="20" spans="1:19" ht="19.5" customHeight="1">
      <c r="A20" s="9" t="s">
        <v>159</v>
      </c>
      <c r="C20" s="7">
        <v>44301000</v>
      </c>
      <c r="E20" s="7">
        <v>1598984150715</v>
      </c>
      <c r="G20" s="7">
        <v>1447789285536</v>
      </c>
      <c r="I20" s="7">
        <f t="shared" si="0"/>
        <v>151194865179</v>
      </c>
      <c r="K20" s="7">
        <v>44301000</v>
      </c>
      <c r="M20" s="7">
        <v>1598984150715</v>
      </c>
      <c r="O20" s="7">
        <v>1115442599892</v>
      </c>
      <c r="Q20" s="7">
        <f t="shared" si="1"/>
        <v>483541550823</v>
      </c>
    </row>
    <row r="21" spans="1:19" ht="19.5" customHeight="1">
      <c r="A21" s="9" t="s">
        <v>253</v>
      </c>
      <c r="C21" s="7">
        <v>6370000</v>
      </c>
      <c r="E21" s="7">
        <v>195109214300</v>
      </c>
      <c r="G21" s="7">
        <v>200473424675</v>
      </c>
      <c r="I21" s="7">
        <f t="shared" si="0"/>
        <v>-5364210375</v>
      </c>
      <c r="K21" s="7">
        <v>6370000</v>
      </c>
      <c r="M21" s="7">
        <v>195109214300</v>
      </c>
      <c r="O21" s="7">
        <v>200473424675</v>
      </c>
      <c r="Q21" s="7">
        <f t="shared" si="1"/>
        <v>-5364210375</v>
      </c>
    </row>
    <row r="22" spans="1:19" ht="19.5" customHeight="1">
      <c r="A22" s="9" t="s">
        <v>217</v>
      </c>
      <c r="C22" s="7">
        <v>14347926</v>
      </c>
      <c r="E22" s="7">
        <v>381168184385</v>
      </c>
      <c r="G22" s="7">
        <v>454672620869</v>
      </c>
      <c r="I22" s="7">
        <f t="shared" si="0"/>
        <v>-73504436484</v>
      </c>
      <c r="K22" s="7">
        <v>14347926</v>
      </c>
      <c r="M22" s="7">
        <v>381168184385</v>
      </c>
      <c r="O22" s="7">
        <v>244244745107</v>
      </c>
      <c r="Q22" s="7">
        <f t="shared" si="1"/>
        <v>136923439278</v>
      </c>
    </row>
    <row r="23" spans="1:19" ht="19.5" customHeight="1">
      <c r="A23" s="9" t="s">
        <v>186</v>
      </c>
      <c r="C23" s="7">
        <v>58384127</v>
      </c>
      <c r="E23" s="7">
        <v>1382218307526</v>
      </c>
      <c r="G23" s="7">
        <v>1247104616493</v>
      </c>
      <c r="I23" s="7">
        <f t="shared" si="0"/>
        <v>135113691033</v>
      </c>
      <c r="K23" s="7">
        <v>58384127</v>
      </c>
      <c r="M23" s="7">
        <v>1382218307526</v>
      </c>
      <c r="O23" s="7">
        <v>962839992768</v>
      </c>
      <c r="Q23" s="7">
        <f t="shared" si="1"/>
        <v>419378314758</v>
      </c>
    </row>
    <row r="24" spans="1:19" ht="19.5" customHeight="1">
      <c r="A24" s="9" t="s">
        <v>192</v>
      </c>
      <c r="C24" s="7">
        <v>95432000</v>
      </c>
      <c r="E24" s="7">
        <v>876825513238</v>
      </c>
      <c r="G24" s="7">
        <v>885499404064</v>
      </c>
      <c r="I24" s="7">
        <f t="shared" si="0"/>
        <v>-8673890826</v>
      </c>
      <c r="K24" s="7">
        <v>95432000</v>
      </c>
      <c r="M24" s="7">
        <v>876825513238</v>
      </c>
      <c r="O24" s="7">
        <v>814493720225</v>
      </c>
      <c r="Q24" s="7">
        <f t="shared" si="1"/>
        <v>62331793013</v>
      </c>
    </row>
    <row r="25" spans="1:19" ht="19.5" customHeight="1">
      <c r="A25" s="9" t="s">
        <v>232</v>
      </c>
      <c r="C25" s="7">
        <v>47716000</v>
      </c>
      <c r="E25" s="7">
        <v>748275087797</v>
      </c>
      <c r="G25" s="7">
        <v>718211514175</v>
      </c>
      <c r="I25" s="7">
        <f t="shared" si="0"/>
        <v>30063573622</v>
      </c>
      <c r="K25" s="7">
        <v>47716000</v>
      </c>
      <c r="M25" s="7">
        <v>748275087797</v>
      </c>
      <c r="O25" s="7">
        <v>707856506202</v>
      </c>
      <c r="Q25" s="7">
        <f t="shared" si="1"/>
        <v>40418581595</v>
      </c>
    </row>
    <row r="26" spans="1:19" ht="19.5" customHeight="1">
      <c r="A26" s="9" t="s">
        <v>254</v>
      </c>
      <c r="C26" s="7">
        <v>20000000</v>
      </c>
      <c r="E26" s="7">
        <v>201378056000</v>
      </c>
      <c r="G26" s="7">
        <v>200240000000</v>
      </c>
      <c r="I26" s="7">
        <f t="shared" si="0"/>
        <v>1138056000</v>
      </c>
      <c r="K26" s="7">
        <v>20000000</v>
      </c>
      <c r="M26" s="7">
        <v>201378056000</v>
      </c>
      <c r="O26" s="7">
        <v>200240000000</v>
      </c>
      <c r="Q26" s="7">
        <f t="shared" si="1"/>
        <v>1138056000</v>
      </c>
    </row>
    <row r="27" spans="1:19" ht="19.5" customHeight="1">
      <c r="A27" s="9" t="s">
        <v>197</v>
      </c>
      <c r="C27" s="7">
        <v>12961</v>
      </c>
      <c r="E27" s="7">
        <v>12357941103</v>
      </c>
      <c r="G27" s="7">
        <v>12178279338</v>
      </c>
      <c r="I27" s="7">
        <f t="shared" si="0"/>
        <v>179661765</v>
      </c>
      <c r="K27" s="7">
        <v>12961</v>
      </c>
      <c r="M27" s="7">
        <v>12357941103</v>
      </c>
      <c r="O27" s="7">
        <v>12178279338</v>
      </c>
      <c r="Q27" s="7">
        <f t="shared" si="1"/>
        <v>179661765</v>
      </c>
    </row>
    <row r="28" spans="1:19" ht="19.5" customHeight="1">
      <c r="A28" s="1" t="s">
        <v>219</v>
      </c>
      <c r="C28" s="7">
        <v>20001</v>
      </c>
      <c r="E28" s="7">
        <v>18460879935</v>
      </c>
      <c r="G28" s="7">
        <v>17915349438</v>
      </c>
      <c r="I28" s="7">
        <f t="shared" si="0"/>
        <v>545530497</v>
      </c>
      <c r="K28" s="7">
        <v>20001</v>
      </c>
      <c r="M28" s="7">
        <v>18460879935</v>
      </c>
      <c r="O28" s="7">
        <v>16709912222</v>
      </c>
      <c r="Q28" s="7">
        <f t="shared" si="1"/>
        <v>1750967713</v>
      </c>
    </row>
    <row r="29" spans="1:19" ht="19.5" customHeight="1">
      <c r="A29" s="9" t="s">
        <v>195</v>
      </c>
      <c r="C29" s="7">
        <v>77268</v>
      </c>
      <c r="E29" s="7">
        <v>71416274633</v>
      </c>
      <c r="G29" s="7">
        <v>77700311246</v>
      </c>
      <c r="I29" s="7">
        <f t="shared" si="0"/>
        <v>-6284036613</v>
      </c>
      <c r="K29" s="7">
        <v>77268</v>
      </c>
      <c r="M29" s="7">
        <v>71416274633</v>
      </c>
      <c r="O29" s="7">
        <v>67634705302</v>
      </c>
      <c r="Q29" s="7">
        <f t="shared" si="1"/>
        <v>3781569331</v>
      </c>
    </row>
    <row r="30" spans="1:19" ht="19.5" customHeight="1">
      <c r="A30" s="9" t="s">
        <v>196</v>
      </c>
      <c r="C30" s="7">
        <v>168133</v>
      </c>
      <c r="E30" s="7">
        <v>161259419606</v>
      </c>
      <c r="G30" s="7">
        <v>164288232399</v>
      </c>
      <c r="I30" s="7">
        <f t="shared" si="0"/>
        <v>-3028812793</v>
      </c>
      <c r="K30" s="7">
        <v>168133</v>
      </c>
      <c r="M30" s="7">
        <v>161259419606</v>
      </c>
      <c r="O30" s="7">
        <v>153812397925</v>
      </c>
      <c r="Q30" s="7">
        <f t="shared" si="1"/>
        <v>7447021681</v>
      </c>
    </row>
    <row r="31" spans="1:19" ht="19.5" customHeight="1">
      <c r="A31" s="9" t="s">
        <v>86</v>
      </c>
      <c r="C31" s="7">
        <v>1499971</v>
      </c>
      <c r="E31" s="7">
        <v>1349239851691</v>
      </c>
      <c r="G31" s="7">
        <v>1361195615933</v>
      </c>
      <c r="I31" s="7">
        <f t="shared" si="0"/>
        <v>-11955764242</v>
      </c>
      <c r="K31" s="7">
        <v>1499971</v>
      </c>
      <c r="M31" s="7">
        <v>1349239851691</v>
      </c>
      <c r="O31" s="7">
        <v>1349239851691</v>
      </c>
      <c r="Q31" s="7">
        <f t="shared" si="1"/>
        <v>0</v>
      </c>
    </row>
    <row r="32" spans="1:19" ht="19.5" customHeight="1">
      <c r="A32" s="9" t="s">
        <v>28</v>
      </c>
      <c r="C32" s="7">
        <v>500000</v>
      </c>
      <c r="E32" s="7">
        <v>449755312500</v>
      </c>
      <c r="G32" s="7">
        <v>449755312500</v>
      </c>
      <c r="I32" s="7">
        <f t="shared" si="0"/>
        <v>0</v>
      </c>
      <c r="K32" s="7">
        <v>500000</v>
      </c>
      <c r="M32" s="7">
        <v>449755312500</v>
      </c>
      <c r="O32" s="7">
        <v>449755312500</v>
      </c>
      <c r="Q32" s="7">
        <f t="shared" si="1"/>
        <v>0</v>
      </c>
    </row>
    <row r="33" spans="1:17" ht="19.5" customHeight="1">
      <c r="A33" s="9" t="s">
        <v>83</v>
      </c>
      <c r="C33" s="7">
        <v>1500000</v>
      </c>
      <c r="E33" s="7">
        <v>1349265937500</v>
      </c>
      <c r="G33" s="7">
        <v>1349265937500</v>
      </c>
      <c r="I33" s="7">
        <f t="shared" si="0"/>
        <v>0</v>
      </c>
      <c r="K33" s="7">
        <v>1500000</v>
      </c>
      <c r="M33" s="7">
        <v>1349265937500</v>
      </c>
      <c r="O33" s="7">
        <v>1349265937500</v>
      </c>
      <c r="Q33" s="7">
        <f t="shared" si="1"/>
        <v>0</v>
      </c>
    </row>
    <row r="34" spans="1:17" ht="19.5" customHeight="1">
      <c r="A34" s="9" t="s">
        <v>101</v>
      </c>
      <c r="C34" s="7">
        <v>2650000</v>
      </c>
      <c r="E34" s="7">
        <v>2076178963503</v>
      </c>
      <c r="G34" s="7">
        <v>2100307336562</v>
      </c>
      <c r="I34" s="7">
        <f t="shared" si="0"/>
        <v>-24128373059</v>
      </c>
      <c r="K34" s="7">
        <v>2650000</v>
      </c>
      <c r="M34" s="7">
        <v>2076178963503</v>
      </c>
      <c r="O34" s="7">
        <v>1970837823910</v>
      </c>
      <c r="Q34" s="7">
        <f t="shared" si="1"/>
        <v>105341139593</v>
      </c>
    </row>
    <row r="35" spans="1:17" ht="19.5" customHeight="1">
      <c r="A35" s="9" t="s">
        <v>107</v>
      </c>
      <c r="C35" s="7">
        <v>2700000</v>
      </c>
      <c r="E35" s="7">
        <v>2681962889287</v>
      </c>
      <c r="G35" s="7">
        <v>2669657583937</v>
      </c>
      <c r="I35" s="7">
        <f t="shared" si="0"/>
        <v>12305305350</v>
      </c>
      <c r="K35" s="7">
        <v>2700000</v>
      </c>
      <c r="M35" s="7">
        <v>2681962889287</v>
      </c>
      <c r="O35" s="7">
        <v>2496141984375</v>
      </c>
      <c r="Q35" s="7">
        <f t="shared" si="1"/>
        <v>185820904912</v>
      </c>
    </row>
    <row r="36" spans="1:17" ht="19.5" customHeight="1">
      <c r="A36" s="9" t="s">
        <v>106</v>
      </c>
      <c r="C36" s="7">
        <v>500000</v>
      </c>
      <c r="E36" s="7">
        <v>449755312500</v>
      </c>
      <c r="G36" s="7">
        <v>449755312500</v>
      </c>
      <c r="I36" s="7">
        <f t="shared" si="0"/>
        <v>0</v>
      </c>
      <c r="K36" s="7">
        <v>500000</v>
      </c>
      <c r="M36" s="7">
        <v>449755312500</v>
      </c>
      <c r="O36" s="7">
        <v>449755312500</v>
      </c>
      <c r="Q36" s="7">
        <f t="shared" si="1"/>
        <v>0</v>
      </c>
    </row>
    <row r="37" spans="1:17" ht="19.5" customHeight="1">
      <c r="A37" s="9" t="s">
        <v>112</v>
      </c>
      <c r="C37" s="7">
        <v>2000000</v>
      </c>
      <c r="E37" s="7">
        <v>1799021250000</v>
      </c>
      <c r="G37" s="7">
        <v>1799021250000</v>
      </c>
      <c r="I37" s="7">
        <f t="shared" si="0"/>
        <v>0</v>
      </c>
      <c r="K37" s="7">
        <v>2000000</v>
      </c>
      <c r="M37" s="7">
        <v>1799021250000</v>
      </c>
      <c r="O37" s="7">
        <v>1799021250000</v>
      </c>
      <c r="Q37" s="7">
        <f t="shared" si="1"/>
        <v>0</v>
      </c>
    </row>
    <row r="38" spans="1:17" ht="19.5" customHeight="1">
      <c r="A38" s="9" t="s">
        <v>145</v>
      </c>
      <c r="C38" s="7">
        <v>3200000</v>
      </c>
      <c r="E38" s="7">
        <v>2638564500000</v>
      </c>
      <c r="G38" s="7">
        <v>2638564500000</v>
      </c>
      <c r="I38" s="7">
        <f t="shared" si="0"/>
        <v>0</v>
      </c>
      <c r="K38" s="7">
        <v>3200000</v>
      </c>
      <c r="M38" s="7">
        <v>2638564500000</v>
      </c>
      <c r="O38" s="7">
        <v>2728115780000</v>
      </c>
      <c r="Q38" s="7">
        <f t="shared" si="1"/>
        <v>-89551280000</v>
      </c>
    </row>
    <row r="39" spans="1:17" ht="19.5" customHeight="1">
      <c r="A39" s="9" t="s">
        <v>151</v>
      </c>
      <c r="C39" s="7">
        <v>4744704</v>
      </c>
      <c r="E39" s="7">
        <v>4044510195674</v>
      </c>
      <c r="G39" s="7">
        <v>3954741787082</v>
      </c>
      <c r="I39" s="7">
        <f t="shared" si="0"/>
        <v>89768408592</v>
      </c>
      <c r="K39" s="7">
        <v>4744704</v>
      </c>
      <c r="M39" s="7">
        <v>4044510195674</v>
      </c>
      <c r="O39" s="7">
        <v>4039530965403</v>
      </c>
      <c r="Q39" s="7">
        <f t="shared" si="1"/>
        <v>4979230271</v>
      </c>
    </row>
    <row r="40" spans="1:17" ht="19.5" customHeight="1">
      <c r="A40" s="9" t="s">
        <v>235</v>
      </c>
      <c r="C40" s="7">
        <v>5909673</v>
      </c>
      <c r="E40" s="7">
        <v>5212982191873</v>
      </c>
      <c r="G40" s="7">
        <v>5212982191873</v>
      </c>
      <c r="I40" s="7">
        <f t="shared" si="0"/>
        <v>0</v>
      </c>
      <c r="K40" s="7">
        <v>5909673</v>
      </c>
      <c r="M40" s="7">
        <v>5212982191873</v>
      </c>
      <c r="O40" s="7">
        <v>5126117080435</v>
      </c>
      <c r="Q40" s="7">
        <f t="shared" si="1"/>
        <v>86865111438</v>
      </c>
    </row>
    <row r="41" spans="1:17" ht="19.5" customHeight="1">
      <c r="A41" s="9" t="s">
        <v>237</v>
      </c>
      <c r="C41" s="7">
        <v>18000000</v>
      </c>
      <c r="E41" s="7">
        <v>15640690747500</v>
      </c>
      <c r="G41" s="7">
        <v>15633494662500</v>
      </c>
      <c r="I41" s="7">
        <f t="shared" si="0"/>
        <v>7196085000</v>
      </c>
      <c r="K41" s="7">
        <v>18000000</v>
      </c>
      <c r="M41" s="7">
        <v>15640690747500</v>
      </c>
      <c r="O41" s="7">
        <v>15643080000000</v>
      </c>
      <c r="Q41" s="7">
        <f t="shared" si="1"/>
        <v>-2389252500</v>
      </c>
    </row>
    <row r="42" spans="1:17" ht="19.5" customHeight="1">
      <c r="A42" s="9" t="s">
        <v>150</v>
      </c>
      <c r="C42" s="7">
        <v>3243232</v>
      </c>
      <c r="E42" s="7">
        <v>2729446129508</v>
      </c>
      <c r="G42" s="7">
        <v>2589090543779</v>
      </c>
      <c r="I42" s="7">
        <f t="shared" si="0"/>
        <v>140355585729</v>
      </c>
      <c r="K42" s="7">
        <v>3243232</v>
      </c>
      <c r="M42" s="7">
        <v>2729446129508</v>
      </c>
      <c r="O42" s="7">
        <v>2557003247168</v>
      </c>
      <c r="Q42" s="7">
        <f t="shared" si="1"/>
        <v>172442882340</v>
      </c>
    </row>
    <row r="43" spans="1:17" ht="19.5" customHeight="1">
      <c r="A43" s="9" t="s">
        <v>170</v>
      </c>
      <c r="C43" s="7">
        <v>2503046</v>
      </c>
      <c r="E43" s="7">
        <v>1966999840369</v>
      </c>
      <c r="G43" s="7">
        <v>1962321689477</v>
      </c>
      <c r="I43" s="7">
        <f t="shared" si="0"/>
        <v>4678150892</v>
      </c>
      <c r="K43" s="7">
        <v>2503046</v>
      </c>
      <c r="M43" s="7">
        <v>1966999840369</v>
      </c>
      <c r="O43" s="7">
        <v>1942457095332</v>
      </c>
      <c r="Q43" s="7">
        <f t="shared" si="1"/>
        <v>24542745037</v>
      </c>
    </row>
    <row r="44" spans="1:17" ht="19.5" customHeight="1">
      <c r="A44" s="9" t="s">
        <v>169</v>
      </c>
      <c r="C44" s="7">
        <v>4197560</v>
      </c>
      <c r="E44" s="7">
        <v>11031579102470</v>
      </c>
      <c r="G44" s="7">
        <v>11035521948232</v>
      </c>
      <c r="I44" s="7">
        <f t="shared" si="0"/>
        <v>-3942845762</v>
      </c>
      <c r="K44" s="7">
        <v>4197560</v>
      </c>
      <c r="M44" s="7">
        <v>11031579102470</v>
      </c>
      <c r="O44" s="7">
        <v>9080185038611</v>
      </c>
      <c r="Q44" s="7">
        <f t="shared" si="1"/>
        <v>1951394063859</v>
      </c>
    </row>
    <row r="45" spans="1:17" ht="19.5" customHeight="1">
      <c r="A45" s="9" t="s">
        <v>168</v>
      </c>
      <c r="C45" s="7">
        <v>5000000</v>
      </c>
      <c r="E45" s="7">
        <v>4992498851843</v>
      </c>
      <c r="G45" s="7">
        <v>4860785509937</v>
      </c>
      <c r="I45" s="7">
        <f t="shared" si="0"/>
        <v>131713341906</v>
      </c>
      <c r="K45" s="7">
        <v>5000000</v>
      </c>
      <c r="M45" s="7">
        <v>4992498851843</v>
      </c>
      <c r="O45" s="7">
        <v>4497553125000</v>
      </c>
      <c r="Q45" s="7">
        <f t="shared" si="1"/>
        <v>494945726843</v>
      </c>
    </row>
    <row r="46" spans="1:17" ht="19.5" customHeight="1">
      <c r="A46" s="9" t="s">
        <v>167</v>
      </c>
      <c r="B46" s="72"/>
      <c r="C46" s="7">
        <v>5000000</v>
      </c>
      <c r="D46" s="72"/>
      <c r="E46" s="7">
        <v>4997281250000</v>
      </c>
      <c r="F46" s="72"/>
      <c r="G46" s="7">
        <v>4997281250000</v>
      </c>
      <c r="H46" s="72"/>
      <c r="I46" s="7">
        <f t="shared" si="0"/>
        <v>0</v>
      </c>
      <c r="J46" s="72"/>
      <c r="K46" s="7">
        <v>5000000</v>
      </c>
      <c r="M46" s="7">
        <v>4997281250000</v>
      </c>
      <c r="O46" s="7">
        <v>4997281250000</v>
      </c>
      <c r="Q46" s="7">
        <f t="shared" si="1"/>
        <v>0</v>
      </c>
    </row>
    <row r="47" spans="1:17" ht="19.5" customHeight="1">
      <c r="A47" s="9" t="s">
        <v>180</v>
      </c>
      <c r="C47" s="7">
        <v>6385595</v>
      </c>
      <c r="E47" s="7">
        <v>5027325797789</v>
      </c>
      <c r="G47" s="7">
        <v>5029112792182</v>
      </c>
      <c r="I47" s="7">
        <f t="shared" si="0"/>
        <v>-1786994393</v>
      </c>
      <c r="K47" s="7">
        <v>6385595</v>
      </c>
      <c r="M47" s="7">
        <v>5027325797789</v>
      </c>
      <c r="O47" s="7">
        <v>5659999840150</v>
      </c>
      <c r="Q47" s="7">
        <f t="shared" si="1"/>
        <v>-632674042361</v>
      </c>
    </row>
    <row r="48" spans="1:17" ht="19.5" customHeight="1">
      <c r="A48" s="9" t="s">
        <v>179</v>
      </c>
      <c r="C48" s="7">
        <v>4000000</v>
      </c>
      <c r="E48" s="7">
        <v>3724969445925</v>
      </c>
      <c r="G48" s="7">
        <v>3909529037050</v>
      </c>
      <c r="I48" s="7">
        <f t="shared" si="0"/>
        <v>-184559591125</v>
      </c>
      <c r="K48" s="7">
        <v>4000000</v>
      </c>
      <c r="M48" s="7">
        <v>3724969445925</v>
      </c>
      <c r="O48" s="7">
        <v>4000000000000</v>
      </c>
      <c r="Q48" s="7">
        <f t="shared" si="1"/>
        <v>-275030554075</v>
      </c>
    </row>
    <row r="49" spans="1:17" ht="19.5" customHeight="1">
      <c r="A49" s="9" t="s">
        <v>178</v>
      </c>
      <c r="C49" s="7">
        <v>1926340</v>
      </c>
      <c r="E49" s="7">
        <v>5981126630281</v>
      </c>
      <c r="G49" s="7">
        <v>5845608816200</v>
      </c>
      <c r="I49" s="7">
        <f t="shared" si="0"/>
        <v>135517814081</v>
      </c>
      <c r="K49" s="7">
        <v>1926340</v>
      </c>
      <c r="M49" s="7">
        <v>5981126630281</v>
      </c>
      <c r="O49" s="7">
        <v>4999988840600</v>
      </c>
      <c r="Q49" s="7">
        <f t="shared" si="1"/>
        <v>981137789681</v>
      </c>
    </row>
    <row r="50" spans="1:17" ht="19.5" customHeight="1">
      <c r="A50" s="9" t="s">
        <v>201</v>
      </c>
      <c r="C50" s="7">
        <v>3999997</v>
      </c>
      <c r="E50" s="7">
        <v>3598039801468</v>
      </c>
      <c r="G50" s="7">
        <v>3937542841490</v>
      </c>
      <c r="I50" s="7">
        <f t="shared" si="0"/>
        <v>-339503040022</v>
      </c>
      <c r="K50" s="7">
        <v>3999997</v>
      </c>
      <c r="M50" s="7">
        <v>3598039801468</v>
      </c>
      <c r="O50" s="7">
        <v>3999997000000</v>
      </c>
      <c r="Q50" s="7">
        <f t="shared" si="1"/>
        <v>-401957198532</v>
      </c>
    </row>
    <row r="51" spans="1:17" ht="19.5" customHeight="1">
      <c r="A51" s="9" t="s">
        <v>200</v>
      </c>
      <c r="C51" s="7">
        <v>2000000</v>
      </c>
      <c r="E51" s="7">
        <v>1899982322550</v>
      </c>
      <c r="G51" s="7">
        <v>1943192814062</v>
      </c>
      <c r="I51" s="7">
        <f t="shared" si="0"/>
        <v>-43210491512</v>
      </c>
      <c r="K51" s="7">
        <v>2000000</v>
      </c>
      <c r="M51" s="7">
        <v>1899982322550</v>
      </c>
      <c r="O51" s="7">
        <v>2000000000000</v>
      </c>
      <c r="Q51" s="7">
        <f t="shared" si="1"/>
        <v>-100017677450</v>
      </c>
    </row>
    <row r="52" spans="1:17" ht="19.5" customHeight="1">
      <c r="A52" s="9" t="s">
        <v>236</v>
      </c>
      <c r="C52" s="7">
        <v>11987879</v>
      </c>
      <c r="E52" s="7">
        <v>10387839632218</v>
      </c>
      <c r="G52" s="7">
        <v>10291988747491</v>
      </c>
      <c r="I52" s="7">
        <f t="shared" si="0"/>
        <v>95850884727</v>
      </c>
      <c r="K52" s="7">
        <v>11987879</v>
      </c>
      <c r="M52" s="7">
        <v>10387839632218</v>
      </c>
      <c r="O52" s="7">
        <v>10298309405724</v>
      </c>
      <c r="Q52" s="7">
        <f t="shared" si="1"/>
        <v>89530226494</v>
      </c>
    </row>
    <row r="53" spans="1:17" ht="19.5" customHeight="1">
      <c r="A53" s="1" t="s">
        <v>255</v>
      </c>
      <c r="C53" s="7">
        <v>2200000</v>
      </c>
      <c r="E53" s="7">
        <v>2165250004775</v>
      </c>
      <c r="G53" s="7">
        <v>2166595090472</v>
      </c>
      <c r="I53" s="7">
        <f t="shared" si="0"/>
        <v>-1345085697</v>
      </c>
      <c r="K53" s="7">
        <v>2200000</v>
      </c>
      <c r="M53" s="7">
        <v>2165250004775</v>
      </c>
      <c r="O53" s="7">
        <v>2166595090472</v>
      </c>
      <c r="Q53" s="7">
        <f t="shared" si="1"/>
        <v>-1345085697</v>
      </c>
    </row>
    <row r="54" spans="1:17" ht="19.5" customHeight="1">
      <c r="A54" s="1" t="s">
        <v>233</v>
      </c>
      <c r="C54" s="7">
        <v>6257822</v>
      </c>
      <c r="E54" s="7">
        <v>4994305159980</v>
      </c>
      <c r="G54" s="7">
        <v>5015331441900</v>
      </c>
      <c r="I54" s="7">
        <f t="shared" si="0"/>
        <v>-21026281920</v>
      </c>
      <c r="K54" s="7">
        <v>6257822</v>
      </c>
      <c r="M54" s="7">
        <v>4994305159980</v>
      </c>
      <c r="O54" s="7">
        <v>4999999778000</v>
      </c>
      <c r="Q54" s="7">
        <f t="shared" si="1"/>
        <v>-5694618020</v>
      </c>
    </row>
    <row r="55" spans="1:17" ht="19.5" customHeight="1">
      <c r="A55" s="1" t="s">
        <v>234</v>
      </c>
      <c r="C55" s="7">
        <v>36731000</v>
      </c>
      <c r="E55" s="7">
        <v>29780719743760</v>
      </c>
      <c r="G55" s="7">
        <v>29780719743760</v>
      </c>
      <c r="I55" s="7">
        <f t="shared" si="0"/>
        <v>0</v>
      </c>
      <c r="K55" s="7">
        <v>36731000</v>
      </c>
      <c r="M55" s="7">
        <v>29780719743760</v>
      </c>
      <c r="O55" s="7">
        <v>29873284000000</v>
      </c>
      <c r="Q55" s="7">
        <f t="shared" si="1"/>
        <v>-92564256240</v>
      </c>
    </row>
    <row r="56" spans="1:17" ht="19.5" customHeight="1">
      <c r="A56" s="1" t="s">
        <v>256</v>
      </c>
      <c r="C56" s="7">
        <v>26000000</v>
      </c>
      <c r="E56" s="7">
        <v>24198398962075</v>
      </c>
      <c r="G56" s="7">
        <v>26000000000000</v>
      </c>
      <c r="I56" s="7">
        <f>E56-G56</f>
        <v>-1801601037925</v>
      </c>
      <c r="K56" s="7">
        <v>26000000</v>
      </c>
      <c r="M56" s="7">
        <v>24198398962075</v>
      </c>
      <c r="O56" s="7">
        <v>26000000000000</v>
      </c>
      <c r="Q56" s="7">
        <f t="shared" si="1"/>
        <v>-1801601037925</v>
      </c>
    </row>
    <row r="57" spans="1:17" ht="19.5" customHeight="1">
      <c r="A57" s="1" t="s">
        <v>194</v>
      </c>
      <c r="C57" s="7">
        <v>144567</v>
      </c>
      <c r="E57" s="7">
        <v>134278172244</v>
      </c>
      <c r="G57" s="7">
        <v>144567000000</v>
      </c>
      <c r="I57" s="7">
        <f>E57-G57</f>
        <v>-10288827756</v>
      </c>
      <c r="K57" s="7">
        <v>0</v>
      </c>
      <c r="M57" s="7">
        <v>0</v>
      </c>
      <c r="O57" s="7">
        <v>0</v>
      </c>
      <c r="Q57" s="7">
        <f t="shared" si="1"/>
        <v>0</v>
      </c>
    </row>
    <row r="58" spans="1:17" ht="19.5" customHeight="1">
      <c r="A58" s="1" t="s">
        <v>198</v>
      </c>
      <c r="C58" s="7">
        <v>340858</v>
      </c>
      <c r="E58" s="7">
        <v>304728420030</v>
      </c>
      <c r="G58" s="7">
        <v>306238491775</v>
      </c>
      <c r="I58" s="7">
        <f>E58-G58</f>
        <v>-1510071745</v>
      </c>
      <c r="K58" s="7">
        <v>0</v>
      </c>
      <c r="M58" s="7">
        <v>0</v>
      </c>
      <c r="O58" s="7">
        <v>0</v>
      </c>
      <c r="Q58" s="7">
        <f t="shared" si="1"/>
        <v>0</v>
      </c>
    </row>
    <row r="59" spans="1:17" ht="19.5" customHeight="1">
      <c r="A59" s="9" t="s">
        <v>216</v>
      </c>
      <c r="C59" s="7">
        <v>10877447426</v>
      </c>
      <c r="E59" s="7">
        <v>10869207759</v>
      </c>
      <c r="G59" s="7">
        <v>10869207759</v>
      </c>
      <c r="I59" s="7">
        <f>E59-G59</f>
        <v>0</v>
      </c>
      <c r="K59" s="7">
        <v>10877447426</v>
      </c>
      <c r="M59" s="7">
        <v>10869207759</v>
      </c>
      <c r="O59" s="7">
        <v>10869207759</v>
      </c>
      <c r="Q59" s="7">
        <f>M59-O59</f>
        <v>0</v>
      </c>
    </row>
    <row r="60" spans="1:17" ht="19.5" customHeight="1">
      <c r="A60" s="42" t="s">
        <v>141</v>
      </c>
      <c r="E60" s="14">
        <f>SUM(E9:E59)</f>
        <v>194114806947931</v>
      </c>
      <c r="G60" s="14">
        <f>SUM(G9:G59)</f>
        <v>192430569984854</v>
      </c>
      <c r="I60" s="14">
        <f>SUM(I9:I59)</f>
        <v>1684236963077</v>
      </c>
      <c r="M60" s="14">
        <f>SUM(M9:M59)</f>
        <v>193675800355657</v>
      </c>
      <c r="O60" s="14">
        <f>SUM(O9:O59)</f>
        <v>185490066171145</v>
      </c>
      <c r="Q60" s="14">
        <f>SUM(Q9:Q59)</f>
        <v>8185734184512</v>
      </c>
    </row>
    <row r="62" spans="1:17" ht="19.5" customHeight="1">
      <c r="I62" s="101"/>
    </row>
    <row r="64" spans="1:17" ht="19.5" customHeight="1">
      <c r="E64" s="10"/>
    </row>
  </sheetData>
  <sortState xmlns:xlrd2="http://schemas.microsoft.com/office/spreadsheetml/2017/richdata2" ref="A9:Q59">
    <sortCondition descending="1" ref="Q9:Q59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واحدهای صندوق</vt:lpstr>
      <vt:lpstr>اوراق</vt:lpstr>
      <vt:lpstr>سپرده </vt:lpstr>
      <vt:lpstr>گواهی سپرده بانکی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و گواهی سپرده بانکی</vt:lpstr>
      <vt:lpstr>درآمد گواهی سپرده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و گواهی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گواهی سپرده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'گواهی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Faezeh Azad</cp:lastModifiedBy>
  <cp:lastPrinted>2026-02-23T08:56:49Z</cp:lastPrinted>
  <dcterms:created xsi:type="dcterms:W3CDTF">2024-08-28T07:34:27Z</dcterms:created>
  <dcterms:modified xsi:type="dcterms:W3CDTF">2026-11-01T10:50:46Z</dcterms:modified>
</cp:coreProperties>
</file>